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510"/>
  <workbookPr/>
  <mc:AlternateContent xmlns:mc="http://schemas.openxmlformats.org/markup-compatibility/2006">
    <mc:Choice Requires="x15">
      <x15ac:absPath xmlns:x15ac="http://schemas.microsoft.com/office/spreadsheetml/2010/11/ac" url="https://ffionline.sharepoint.com/sites/leadership/capacity/psp/PODs Mothership/Templates, Resources, Useful docs/FFI Org Assessment &amp; ODP templates &amp; guidance/"/>
    </mc:Choice>
  </mc:AlternateContent>
  <xr:revisionPtr revIDLastSave="0" documentId="11_E6CD5CB90CC528B090648FB0CB6AF950B117D0AE" xr6:coauthVersionLast="47" xr6:coauthVersionMax="47" xr10:uidLastSave="{00000000-0000-0000-0000-000000000000}"/>
  <bookViews>
    <workbookView xWindow="0" yWindow="0" windowWidth="28800" windowHeight="12156" tabRatio="577" firstSheet="1" activeTab="1" xr2:uid="{00000000-000D-0000-FFFF-FFFF00000000}"/>
  </bookViews>
  <sheets>
    <sheet name="Guidance" sheetId="18" r:id="rId1"/>
    <sheet name="Resilience Check" sheetId="17" r:id="rId2"/>
    <sheet name="Examples" sheetId="20" r:id="rId3"/>
    <sheet name="Summary" sheetId="21" r:id="rId4"/>
  </sheets>
  <definedNames>
    <definedName name="Accounting">'Resilience Check'!$A$138:$C$142</definedName>
    <definedName name="Administration_Policies">'Resilience Check'!$A$87:$C$89</definedName>
    <definedName name="Annual_Workplan">'Resilience Check'!$A$25:$C$26</definedName>
    <definedName name="Audits">'Resilience Check'!$A$147:$C$148</definedName>
    <definedName name="Budgeting">'Resilience Check'!$A$133:$C$137</definedName>
    <definedName name="Communications_outputs">'Resilience Check'!$A$184:$C$186</definedName>
    <definedName name="Communications_Strategy">'Resilience Check'!$A$181:$C$183</definedName>
    <definedName name="Crisis_coping">'Resilience Check'!$A$39:$C$44</definedName>
    <definedName name="Crisis_prediction_and_avoidance">'Resilience Check'!$A$33:$C$38</definedName>
    <definedName name="Financial_Procedures">'Resilience Check'!$A$131:$C$132</definedName>
    <definedName name="Financial_Sustainability">'Resilience Check'!$A$143:$C$145</definedName>
    <definedName name="Funder_due_diligence">'Resilience Check'!$A$121:$C$121</definedName>
    <definedName name="Funder_Relations">'Resilience Check'!$A$124:$C$126</definedName>
    <definedName name="Funding_Diversification">'Resilience Check'!$A$119:$C$120</definedName>
    <definedName name="Fundraising_capacity">'Resilience Check'!$A$116:$C$118</definedName>
    <definedName name="Goals">'Resilience Check'!$A$17:$C$20</definedName>
    <definedName name="Governing_Body_Composition">'Resilience Check'!$A$67:$C$69</definedName>
    <definedName name="Governing_Body_Meetings">'Resilience Check'!$A$73:$C$74</definedName>
    <definedName name="Governing_Body_Roles">'Resilience Check'!$A$70:$C$72</definedName>
    <definedName name="Governing_Documents">'Resilience Check'!$A$63:$C$65</definedName>
    <definedName name="Information_Management">'Resilience Check'!$A$105:$C$108</definedName>
    <definedName name="Information_sharing_and_collaboration">'Resilience Check'!$A$101:$C$104</definedName>
    <definedName name="Legal_requirements">'Resilience Check'!$A$146:$C$146</definedName>
    <definedName name="Managing_for_resilience">'Resilience Check'!$A$56:$C$58</definedName>
    <definedName name="Media_Relations">'Resilience Check'!$A$187:$C$188</definedName>
    <definedName name="Organisational_leadership">'Resilience Check'!$A$54:$C$55</definedName>
    <definedName name="Organisational_Learning">'Resilience Check'!$A$173:$C$176</definedName>
    <definedName name="Organisational_Management">'Resilience Check'!$A$27:$C$28</definedName>
    <definedName name="Performance_Management">'Resilience Check'!$A$83:$C$84</definedName>
    <definedName name="Professional_Development">'Resilience Check'!$A$85:$C$86</definedName>
    <definedName name="Project_Design">'Resilience Check'!$A$153:$C$157</definedName>
    <definedName name="Project_Implementation">'Resilience Check'!$A$158:$C$162</definedName>
    <definedName name="Project_Management">'Resilience Check'!$A$166:$C$168</definedName>
    <definedName name="Project_monitoring">'Resilience Check'!$A$163:$C$165</definedName>
    <definedName name="Recruitment">'Resilience Check'!$A$90:$C$91</definedName>
    <definedName name="Relationship_with_Government">'Resilience Check'!$A$198:$C$200</definedName>
    <definedName name="Relationships_with_NGOs">'Resilience Check'!$A$193:$C$196</definedName>
    <definedName name="Relationships_with_the_Private_Sector">'Resilience Check'!$A$197:$C$197</definedName>
    <definedName name="Restricted_Fundraising_plan">'Resilience Check'!$A$113:$C$115</definedName>
    <definedName name="Salary_Scale_Benefits">'Resilience Check'!$A$92:$C$93</definedName>
    <definedName name="Staff_roles_Job_Descriptions">'Resilience Check'!$A$79:$C$82</definedName>
    <definedName name="Staff_well_being_and_collaboration">'Resilience Check'!$A$45:$C$49</definedName>
    <definedName name="Strategic_Plan">'Resilience Check'!$A$21:$C$24</definedName>
    <definedName name="Transparent_Governance">'Resilience Check'!$A$66:$C$66</definedName>
    <definedName name="Unrestricted_Fundraising_Plan">'Resilience Check'!$A$122:$C$123</definedName>
    <definedName name="Vision_and_Mission">'Resilience Check'!$A$14:$C$16</definedName>
    <definedName name="Volunteers">'Resilience Check'!$A$94:$C$96</definedName>
  </definedNames>
  <calcPr calcId="152511"/>
</workbook>
</file>

<file path=xl/calcChain.xml><?xml version="1.0" encoding="utf-8"?>
<calcChain xmlns="http://schemas.openxmlformats.org/spreadsheetml/2006/main">
  <c r="E198" i="17" l="1"/>
  <c r="E197" i="17"/>
  <c r="E193" i="17"/>
  <c r="E187" i="17"/>
  <c r="E184" i="17"/>
  <c r="E181" i="17"/>
  <c r="E173" i="17"/>
  <c r="F173" i="17" s="1"/>
  <c r="E166" i="17"/>
  <c r="E163" i="17"/>
  <c r="E158" i="17"/>
  <c r="E153" i="17"/>
  <c r="E147" i="17"/>
  <c r="E146" i="17"/>
  <c r="E143" i="17"/>
  <c r="E138" i="17"/>
  <c r="E133" i="17"/>
  <c r="E131" i="17"/>
  <c r="E124" i="17"/>
  <c r="E122" i="17"/>
  <c r="E121" i="17"/>
  <c r="E119" i="17"/>
  <c r="E116" i="17"/>
  <c r="E113" i="17"/>
  <c r="E105" i="17"/>
  <c r="E101" i="17"/>
  <c r="E94" i="17"/>
  <c r="E92" i="17"/>
  <c r="E90" i="17"/>
  <c r="E87" i="17"/>
  <c r="E85" i="17"/>
  <c r="E83" i="17"/>
  <c r="E79" i="17"/>
  <c r="E73" i="17"/>
  <c r="E70" i="17"/>
  <c r="E67" i="17"/>
  <c r="E66" i="17"/>
  <c r="E63" i="17"/>
  <c r="E56" i="17"/>
  <c r="E54" i="17"/>
  <c r="E45" i="17"/>
  <c r="E39" i="17"/>
  <c r="E33" i="17"/>
  <c r="E27" i="17"/>
  <c r="E25" i="17"/>
  <c r="E21" i="17"/>
  <c r="E17" i="17"/>
  <c r="E14" i="17"/>
  <c r="F193" i="17" l="1"/>
  <c r="F153" i="17"/>
  <c r="F101" i="17"/>
  <c r="F33" i="17"/>
  <c r="F181" i="17"/>
  <c r="B12" i="21" s="1"/>
  <c r="F131" i="17"/>
  <c r="F113" i="17"/>
  <c r="B8" i="21" s="1"/>
  <c r="F63" i="17"/>
  <c r="F54" i="17"/>
  <c r="F14" i="17"/>
  <c r="F79" i="17"/>
  <c r="C13" i="21"/>
  <c r="C12" i="21"/>
  <c r="C11" i="21"/>
  <c r="C10" i="21"/>
  <c r="C9" i="21"/>
  <c r="C8" i="21"/>
  <c r="C7" i="21"/>
  <c r="C6" i="21"/>
  <c r="C5" i="21"/>
  <c r="C4" i="21"/>
  <c r="B11" i="21"/>
  <c r="B7" i="21" l="1"/>
  <c r="B13" i="21"/>
  <c r="B5" i="21"/>
  <c r="B10" i="21"/>
  <c r="B6" i="21"/>
  <c r="B9" i="21"/>
  <c r="C2" i="21"/>
  <c r="C3" i="21"/>
  <c r="B3" i="21" l="1"/>
  <c r="B4" i="21"/>
  <c r="A13" i="21"/>
  <c r="A12" i="21"/>
  <c r="A11" i="21"/>
  <c r="A10" i="21"/>
  <c r="A9" i="21"/>
  <c r="A8" i="21"/>
  <c r="A7" i="21"/>
  <c r="A6" i="21"/>
  <c r="A5" i="21"/>
  <c r="A4" i="21"/>
  <c r="A3" i="21"/>
  <c r="A2" i="21"/>
  <c r="B2" i="21" l="1"/>
</calcChain>
</file>

<file path=xl/sharedStrings.xml><?xml version="1.0" encoding="utf-8"?>
<sst xmlns="http://schemas.openxmlformats.org/spreadsheetml/2006/main" count="300" uniqueCount="266">
  <si>
    <t>Organisational Resilience Check (ORC)</t>
  </si>
  <si>
    <t>What's this tool for?</t>
  </si>
  <si>
    <t>The ORC is intended to support your organisation in identifying strengths and areas to strengthen. It can be used to discuss a broad range of themes. After you complete the ORC, your organisation can use what you learn to create an organisational resilience plan</t>
  </si>
  <si>
    <t xml:space="preserve">Who is this for? </t>
  </si>
  <si>
    <t>Any type of conservation non-profit organisation (NGO) can use and adapt this tool, whether small or large, growing or well-established. </t>
  </si>
  <si>
    <t>Why use this tool?</t>
  </si>
  <si>
    <t>Considering a broad range of areas will help you plan where to focus efforts to strengthen your organisation. If your organisation works well, then there is a greater chance that you will deliver effective conservation for threatened species and ecosystems. ​</t>
  </si>
  <si>
    <t>How to use this tool:</t>
  </si>
  <si>
    <r>
      <t xml:space="preserve">1. </t>
    </r>
    <r>
      <rPr>
        <b/>
        <sz val="11"/>
        <color rgb="FF000000"/>
        <rFont val="Arial"/>
        <family val="2"/>
      </rPr>
      <t>Decide who to involve.</t>
    </r>
    <r>
      <rPr>
        <sz val="11"/>
        <color rgb="FF000000"/>
        <rFont val="Arial"/>
        <family val="2"/>
      </rPr>
      <t xml:space="preserve"> We recommend including the people involved in the work related to different themes, to get a variety of perspectives and enrich the discussion</t>
    </r>
  </si>
  <si>
    <r>
      <t xml:space="preserve">2. </t>
    </r>
    <r>
      <rPr>
        <b/>
        <sz val="11"/>
        <color rgb="FF000000"/>
        <rFont val="Arial"/>
        <family val="2"/>
      </rPr>
      <t>Decide how to answer the statements.</t>
    </r>
    <r>
      <rPr>
        <sz val="11"/>
        <color rgb="FF000000"/>
        <rFont val="Arial"/>
        <family val="2"/>
      </rPr>
      <t xml:space="preserve"> You can answer them individually, as a group, or a mix. A facilitated discussion, with some sensitive questions answered anonymously, is often a useful way to give in-depth consideration to these themes. FFI staff can support facilitating these discussions</t>
    </r>
  </si>
  <si>
    <r>
      <t>3.</t>
    </r>
    <r>
      <rPr>
        <b/>
        <sz val="11"/>
        <color rgb="FF000000"/>
        <rFont val="Arial"/>
        <family val="2"/>
      </rPr>
      <t xml:space="preserve"> Answer each statement analytically and from your own experience</t>
    </r>
    <r>
      <rPr>
        <sz val="11"/>
        <color rgb="FF000000"/>
        <rFont val="Arial"/>
        <family val="2"/>
      </rPr>
      <t xml:space="preserve">. Choose a rating from the dropdown menu, but think about </t>
    </r>
    <r>
      <rPr>
        <i/>
        <sz val="11"/>
        <color rgb="FF000000"/>
        <rFont val="Arial"/>
        <family val="2"/>
      </rPr>
      <t>why</t>
    </r>
    <r>
      <rPr>
        <sz val="11"/>
        <color rgb="FF000000"/>
        <rFont val="Arial"/>
        <family val="2"/>
      </rPr>
      <t xml:space="preserve"> you're rating the organisation in a certain way - what experience or evidence are you considering? The rating options are in the 'Resilience Check' sheet of this Excel. Keep in mind that the goal is not to 'score' a perfect 100% - the goal is to discuss and understand where you are now so you know how to plan for the future. </t>
    </r>
  </si>
  <si>
    <r>
      <t>4.</t>
    </r>
    <r>
      <rPr>
        <b/>
        <sz val="11"/>
        <color rgb="FF000000"/>
        <rFont val="Arial"/>
        <family val="2"/>
      </rPr>
      <t xml:space="preserve"> Adapt the tool to your organisation. </t>
    </r>
    <r>
      <rPr>
        <sz val="11"/>
        <color rgb="FF000000"/>
        <rFont val="Arial"/>
        <family val="2"/>
      </rPr>
      <t xml:space="preserve">Not every statement or theme will work in your context; you can always choose 'Not applicable' or skip sections. You may also want to add themes or statements for your context. If you add a statement to a sub-theme, adding it in the middle of the section will automatically include it in the Excel formulas. Adding it at the end will not automatically include it, but you can unprotect the sheet to change the formulas if needed.  </t>
    </r>
  </si>
  <si>
    <r>
      <t xml:space="preserve">5. </t>
    </r>
    <r>
      <rPr>
        <b/>
        <sz val="11"/>
        <color rgb="FF000000"/>
        <rFont val="Arial"/>
        <family val="2"/>
      </rPr>
      <t>Use the results to make a plan</t>
    </r>
    <r>
      <rPr>
        <sz val="11"/>
        <color rgb="FF000000"/>
        <rFont val="Arial"/>
        <family val="2"/>
      </rPr>
      <t xml:space="preserve">. Once you've rated your organisation against each of the statements, review the discussion and, if helpful, the scores. Based on these results, decide what to prioritise for organisational resilience strengthening and what action you'll take on each priority. </t>
    </r>
  </si>
  <si>
    <r>
      <t xml:space="preserve">6. </t>
    </r>
    <r>
      <rPr>
        <b/>
        <sz val="11"/>
        <color rgb="FF000000"/>
        <rFont val="Arial"/>
        <family val="2"/>
      </rPr>
      <t>Monitor, evaluate and learn</t>
    </r>
    <r>
      <rPr>
        <sz val="11"/>
        <color rgb="FF000000"/>
        <rFont val="Arial"/>
        <family val="2"/>
      </rPr>
      <t>. Do this check regularly to see where your organisation has changed and where continued strengthening can take place.</t>
    </r>
  </si>
  <si>
    <t>Organisational Resilience Check</t>
  </si>
  <si>
    <t>Organisation name:</t>
  </si>
  <si>
    <t>How many total staff are there in the organisation:</t>
  </si>
  <si>
    <t xml:space="preserve">How many staff participated in this exercise: </t>
  </si>
  <si>
    <t>Date completed:</t>
  </si>
  <si>
    <t>The 'scores' below will not be an exact measure of your organisation; only use them if they're useful for discussion. You may hide these columns.</t>
  </si>
  <si>
    <t xml:space="preserve">For each statement below, choose the answer in each Response box from the drop down menu that best matches your organisation, based on your experience. 
</t>
  </si>
  <si>
    <t>Not there</t>
  </si>
  <si>
    <t>This means that your organisation hasn’t started or has just started considering this topic.</t>
  </si>
  <si>
    <t>Getting there</t>
  </si>
  <si>
    <t>This means your organisation has started considering this topic, and sometimes does it or does part of it.</t>
  </si>
  <si>
    <t>Good</t>
  </si>
  <si>
    <t xml:space="preserve">This means your organisation is doing a good job in this topic and you fully agree with the statement. </t>
  </si>
  <si>
    <t>Not applicable</t>
  </si>
  <si>
    <t xml:space="preserve">This means that this statement does not currently apply to your organisation. </t>
  </si>
  <si>
    <t>Organisational Planning and Management</t>
  </si>
  <si>
    <t>Response</t>
  </si>
  <si>
    <t>Sub-theme average</t>
  </si>
  <si>
    <t>Theme average</t>
  </si>
  <si>
    <t>Organisational planning and management guides your organisation. These processes help focus your efforts and ensure that everyone in the organisation is working towards a common goal and agrees how to get there.</t>
  </si>
  <si>
    <t>Vision and Mission</t>
  </si>
  <si>
    <t xml:space="preserve">The vision clearly and specifically describes what the organisation wants to achieve in the future, and staff understand it. </t>
  </si>
  <si>
    <t xml:space="preserve">A clear and specific mission describing what your organisation does now is understood by staff and used to guide the organisation’s work. </t>
  </si>
  <si>
    <t>Relevant external stakeholders (such as partners and communities) broadly understand the organisation’s vision and mission.</t>
  </si>
  <si>
    <t>Goals</t>
  </si>
  <si>
    <t>The organisation has a clear set of goals that it aims to achieve</t>
  </si>
  <si>
    <t>The goals are realistic, specific, time bound and measurable</t>
  </si>
  <si>
    <t>The goals are understood and used by all staff working in the organisation</t>
  </si>
  <si>
    <t>The goals are consistently used to direct actions and set priorities</t>
  </si>
  <si>
    <t>Strategic Plan</t>
  </si>
  <si>
    <t>The organisation has a strategic plan that has been agreed by its governing body (Board/Council/Trustees)</t>
  </si>
  <si>
    <t>The strategic plan has been developed by all staff and its governing body in a participatory way</t>
  </si>
  <si>
    <t>The strategic plan is accessible and understood by all staff in the organisation</t>
  </si>
  <si>
    <t>The strategic plan is reviewed annually and updated every 3-5 years</t>
  </si>
  <si>
    <t>Annual Workplan</t>
  </si>
  <si>
    <t>A programme of core activities is agreed annually, in good time, and is in line with the strategic plan (for example, an annual workplan)</t>
  </si>
  <si>
    <t>The annual workplan puts in place clear targets, responsibilities and timeframes</t>
  </si>
  <si>
    <t>Organisational Management</t>
  </si>
  <si>
    <t>The organisation’s management structure is detailed in an organogram and made available to staff and stakeholders</t>
  </si>
  <si>
    <t>Decision-making in the organisation follows a clear and transparent process, with clear processes for official approvals.</t>
  </si>
  <si>
    <t xml:space="preserve">Key takeaways from the Organisational Planning and Management theme:
</t>
  </si>
  <si>
    <t>Crisis preparation and response</t>
  </si>
  <si>
    <t>Crisis prepration and response involves understanding and predicting future challenges, preparing to respond, coping with changes, and adapting for continued growth.</t>
  </si>
  <si>
    <t>Crisis prediction and avoidance</t>
  </si>
  <si>
    <t xml:space="preserve">The organisation regularly assesses risks; it considers changes internally and externally so that emerging threats and opportunities are identified early. </t>
  </si>
  <si>
    <t>The organisation has clear and transparent processes for escalating information about risks and decisions along line management</t>
  </si>
  <si>
    <t xml:space="preserve">A risk register is in place, which is regularly updated and reviewed by the organisation’s governing body. It includes details for each risk: the likelihood, the impact, mitigation actions, responsible person and timeframe for completing mitigation actions.  </t>
  </si>
  <si>
    <t>The organisation regularly practices how it will respond to each high risk if it happens, even if that risk doesn’t seem likely. When practicing, it considers changing contexts and environments.</t>
  </si>
  <si>
    <t xml:space="preserve">Risk assessments and mitigation action plans are appropriately communicated internally to relevant staff. </t>
  </si>
  <si>
    <t>The organisation is part of external forums (for example, NGO forums or business roundtables) that share learning and compare strategies to mitigate risk and build resilience. It shares specific hazards identified as high risks with these forums.</t>
  </si>
  <si>
    <t>Crisis coping</t>
  </si>
  <si>
    <r>
      <t>During crises</t>
    </r>
    <r>
      <rPr>
        <sz val="11"/>
        <color indexed="8"/>
        <rFont val="Arial"/>
        <family val="2"/>
      </rPr>
      <t xml:space="preserve"> t</t>
    </r>
    <r>
      <rPr>
        <sz val="11"/>
        <color rgb="FF000000"/>
        <rFont val="Arial"/>
        <family val="2"/>
      </rPr>
      <t>he organisation has a process in place for sharing timely and consistent information with staff and other stakeholders (such as funders, partners, community groups) about threats and response action plans.</t>
    </r>
  </si>
  <si>
    <t>The organisation has agreements in place with other organisations in their sector or nearby neighbours for sharing resources during crises to allow for continued operations (for example, sharing information, staff or infrastructure)</t>
  </si>
  <si>
    <t xml:space="preserve">The organisation has enough extra or flexible resources to be able to respond to crises. (For example, staff time can be reallocated, and unrestricted financial reserves are available.) </t>
  </si>
  <si>
    <t>Staff have a clear understanding of organisational priorities during crises, empowering them to make decisions and take action.</t>
  </si>
  <si>
    <t>The organisation has a culture of proactively and sensitively managing changes that come out of crises, and using lessons learned or opportunities to grow</t>
  </si>
  <si>
    <t>The organisation has a continuity plan for how to determine and maintain core operations during crises, including critical support functions, such as IT.</t>
  </si>
  <si>
    <t>Staff well-being and collaboration</t>
  </si>
  <si>
    <t xml:space="preserve">The organisation recognises the importance of taking care of staff. It plans for worker care when responding to crises. </t>
  </si>
  <si>
    <t>Staff feel cared for by the organisation, including their general wellbeing and mental health.</t>
  </si>
  <si>
    <t>Staff have strong sense of team work and collaboration, pulling together particularly in times of difficulty,</t>
  </si>
  <si>
    <t>Staff are clear about their own decision-making ability and feel empowered and supported to take action appropriate to their role</t>
  </si>
  <si>
    <t>Staff feel strongly connected to the organisation and are likely to go out of their way to support it in times of difficulty or change</t>
  </si>
  <si>
    <t xml:space="preserve">Key takeaways from the Organisational Resilience theme:
</t>
  </si>
  <si>
    <t>Leadership and Management</t>
  </si>
  <si>
    <t>A leader is someone who has the ability to inspire and positively influence colleagues and the organisation. Leadership does not only come from the top of an organisation, but should be present at all levels. Managers have formal positions and line management responsibilities.</t>
  </si>
  <si>
    <t>Organisational leadership</t>
  </si>
  <si>
    <t xml:space="preserve">The organisation provides regular opportunities for a diverse range of staff to develop leadership qualities and take on leadership roles </t>
  </si>
  <si>
    <t>The organisation invests in strong succession planning at all levels of staff</t>
  </si>
  <si>
    <t>Managing for resilience</t>
  </si>
  <si>
    <t>Staff feel well-led by senior management</t>
  </si>
  <si>
    <t>Staff feel the organisation’s managers care for their wellbeing and ability to thrive </t>
  </si>
  <si>
    <t xml:space="preserve">Staff trust the organisation’s managers. </t>
  </si>
  <si>
    <t xml:space="preserve">Key takeaways from the Leadership and Management theme:
</t>
  </si>
  <si>
    <t>Governance</t>
  </si>
  <si>
    <t>An organisation’s governing body gives the organisation strategic direction, makes sure the organisation does what it says it will, and holds senior management and the organisation as a whole accountable. Examples of governing bodies include Boards, Councils or Trustees, although there are also other models. Below, we’ve used ‘Board/Council/Trustee’s to refer to any kind of governing body.</t>
  </si>
  <si>
    <t>Governing Documents</t>
  </si>
  <si>
    <r>
      <t xml:space="preserve">The organisation has governing documents that have been agreed by the members (if appropriate), are registered with the </t>
    </r>
    <r>
      <rPr>
        <sz val="11"/>
        <color indexed="8"/>
        <rFont val="Arial"/>
        <family val="2"/>
      </rPr>
      <t xml:space="preserve">country’s </t>
    </r>
    <r>
      <rPr>
        <sz val="11"/>
        <color rgb="FF000000"/>
        <rFont val="Arial"/>
        <family val="2"/>
      </rPr>
      <t>governing authorities, and are in-line with national legal requirements.</t>
    </r>
  </si>
  <si>
    <t>The governing documents lay out effective, equitable, transparent, accountable and democratic governance for the organisation (see Examples)</t>
  </si>
  <si>
    <t>The Board/Council/Trustees exercise their responsibilities as set out in the governing documents</t>
  </si>
  <si>
    <t>Transparent Governance</t>
  </si>
  <si>
    <r>
      <t xml:space="preserve">The organisation is governed transparently, allowing stakeholders to hold it to account, with, for example, </t>
    </r>
    <r>
      <rPr>
        <sz val="11"/>
        <color indexed="8"/>
        <rFont val="Arial"/>
        <family val="2"/>
      </rPr>
      <t>processes to receive feedback and critique and to respond to it.</t>
    </r>
  </si>
  <si>
    <t>Governing Body Composition</t>
  </si>
  <si>
    <t>The Board/Council/Trustees have the necessary skills to provide guidance and oversight to the organisation</t>
  </si>
  <si>
    <t>The Board/Council/Trustee members have diverse perspectives and backgrounds, including representation by women and men, and by groups affected by the organisation's work</t>
  </si>
  <si>
    <t xml:space="preserve">There is a process for deciding terms of office for Board/Council/Trustee members to ensure regular turn-over, diversity and necessary skill set, and it is followed </t>
  </si>
  <si>
    <t>Governing Body Roles</t>
  </si>
  <si>
    <t>The Board/Council/Trustees have clear Terms of Reference and clearly understand their roles and responsibilities. New members/trustees are clearly introduced to their responsibilities when they join.</t>
  </si>
  <si>
    <t>The Board/Council/Trustees have a good working relationship with executive staff, but can still hold them accountable</t>
  </si>
  <si>
    <t xml:space="preserve">The Board/Council/Trustees take active responsibility for evaluating the performance of the organisation and of the Executive Director. </t>
  </si>
  <si>
    <t>Governing Body Meetings</t>
  </si>
  <si>
    <t>Board meetings are held regularly according to the governing documents, minutes are kept and approved, and decisions are acted on in a timely fashion</t>
  </si>
  <si>
    <t>Meetings are well attended by the Board/Council/Trustees to ensure a quorum (minimum number required for official decision-making).</t>
  </si>
  <si>
    <t xml:space="preserve">Key takeaways from the Governance theme:
</t>
  </si>
  <si>
    <t>Human Resources and Volunteer Management</t>
  </si>
  <si>
    <t xml:space="preserve">Human resources and volunteer management is about how you manage the people power at your organisation so each individual performs to their best ability and can develop through their work. It’s also about making sure those people are appropriately cared for as they carry out that work. </t>
  </si>
  <si>
    <t>Staff roles/Job Descriptions</t>
  </si>
  <si>
    <t>Each staff member is appointed based on a clear, regularly reviewed job description</t>
  </si>
  <si>
    <t>All staff understand their roles, responsibilities, and reporting relationships within the organisation</t>
  </si>
  <si>
    <t>All staff have the necessary skills and experience to effectively deliver their responsibilities</t>
  </si>
  <si>
    <t>Staff have enough overlap in skills and knowledge to support each other’s roles, including during staff transitions</t>
  </si>
  <si>
    <t>Performance Management</t>
  </si>
  <si>
    <t>All staff receive regular performance reviews and feedback</t>
  </si>
  <si>
    <t>Results of reviews are acted upon</t>
  </si>
  <si>
    <t>Professional Development</t>
  </si>
  <si>
    <t>All staff have regular access to relevant professional development opportunities</t>
  </si>
  <si>
    <t>Staff are given opportunities to put new training into practice</t>
  </si>
  <si>
    <t>Administration Policies</t>
  </si>
  <si>
    <t>Appropriate policies are in place to ensure staff safety and ensure that staff act appropriately toward others, including those policies required by your nation's laws. (see Examples)</t>
  </si>
  <si>
    <t>Staff are aware of these policies and know how to act on them.</t>
  </si>
  <si>
    <t>Staff feel they are respected, listened to, and given authority in line with their responsibilities without consideration of their culture, belief system, gender or disability</t>
  </si>
  <si>
    <t xml:space="preserve">Recruitment </t>
  </si>
  <si>
    <t xml:space="preserve">The recruitment process is clearly defined, competitive and non-discriminatory. Those recruiting for the organisation follow these processes. </t>
  </si>
  <si>
    <t xml:space="preserve">The organisation strives for an equal and fair representation of men and women as well as other relevant underrepresented groups on the staff </t>
  </si>
  <si>
    <t>Salary Scale/Benefits</t>
  </si>
  <si>
    <t>The organisation has a clear and fair salary system, with rules about how to decide salary levels for each position and how to regulate benefits and pay rises over time.</t>
  </si>
  <si>
    <t>Staff salaries and benefits are competitive within the sector</t>
  </si>
  <si>
    <t>Volunteers</t>
  </si>
  <si>
    <t>Staff and volunteers understand their respective roles without confusion, duplication and tensions.</t>
  </si>
  <si>
    <t>Volunteers receive appropriate support from the organisation for their contributions (for example, training or having their expenses covered).</t>
  </si>
  <si>
    <t xml:space="preserve">Volunteers are clear about: what they are supposed to do, support available to them, and to how to report to the organisation </t>
  </si>
  <si>
    <t xml:space="preserve">Key takeaways from the Human Resources and Volunteer Management theme:
</t>
  </si>
  <si>
    <t>Internal Communications</t>
  </si>
  <si>
    <t xml:space="preserve">Internal Communications is about how people at the organisation share information with each other to do their work well together. Communicating effectively can improve efficiency, makes the most of other’s skills and experience, and avoids duplication. Below ‘team’ refers to a department or division of the organisation. </t>
  </si>
  <si>
    <t>Information sharing and collaboration</t>
  </si>
  <si>
    <t>All staff receive relevant updates about the organisation, including key information and decisions. Updates might be communicated in person or online.</t>
  </si>
  <si>
    <t>There are opportunities for staff to interact with senior leaders and managers</t>
  </si>
  <si>
    <t xml:space="preserve">Teams regularly share information and decisions that allow them to work well together. </t>
  </si>
  <si>
    <t>Activities and communication across teams are encouraged to build understanding and collaboration across the organisation</t>
  </si>
  <si>
    <t>Information Management</t>
  </si>
  <si>
    <t>Logical physical and electronic filing systems are in place for storing and sharing information</t>
  </si>
  <si>
    <t>Staff are able to easily access key information and data relevant to the whole organisation (for example, strategic plans)</t>
  </si>
  <si>
    <t>Sensitive and confidential information is stored securely (for example, locked or password protected), including when it’s being shared among staff.</t>
  </si>
  <si>
    <t>A system is in place to ensure all key information and data is kept up to date, regularly backed up, and protected (for example, through password protected computers, updated antivirus software, and purchasing official versions of software)</t>
  </si>
  <si>
    <t xml:space="preserve">Key takeaways from the Internal Communications theme:
</t>
  </si>
  <si>
    <t>Funding</t>
  </si>
  <si>
    <t xml:space="preserve">Funding is about getting enough money into your organisation to carry out your work well. Organisations can improve financial resilience through funder diversification, securing unrestricted funding and building financial reserves. </t>
  </si>
  <si>
    <t>Restricted Fundraising plan</t>
  </si>
  <si>
    <t>The organisation has a fundraising plan that includes clear roles and responsibilities</t>
  </si>
  <si>
    <t>The fundraising plan identifies and analyses potential funding opportunities and matches those opportunities to the organisation’s priority activities</t>
  </si>
  <si>
    <t>The fundraising plan is reviewed regularly and updated based on changing circumstances. The Board/Council/Trustees play an active role in the review process</t>
  </si>
  <si>
    <t xml:space="preserve">Fundraising capacity </t>
  </si>
  <si>
    <t>The organisation is able to prepare quality funding applications and respond to calls from funders on time</t>
  </si>
  <si>
    <t xml:space="preserve">Enough funding applications are submitted and funded to successfully implement the organisations work in the next 1-5 years. </t>
  </si>
  <si>
    <t xml:space="preserve">The organisation monitors which funding applications are successful and not successful, and learns what works, so that proposal development processes become more effective at identifying the right funding opportunities and at successfully applying. </t>
  </si>
  <si>
    <t>Funding Diversification</t>
  </si>
  <si>
    <t xml:space="preserve">The organisation raises funds from a number of sources, with no single source contributing a majority of its income (for example, any one source contributes no more than 50% of the organisation's budget). </t>
  </si>
  <si>
    <t>Fundraising activities target a range of funding sources. For example, local, national and international, private, state and/or philanthropic sectors</t>
  </si>
  <si>
    <t>Funder due diligence</t>
  </si>
  <si>
    <t xml:space="preserve">A process is in place to assess fund sources’ origin and legitimacy, to identify any risks from accepting the funding. </t>
  </si>
  <si>
    <t>Unrestricted Fundraising Plan</t>
  </si>
  <si>
    <t xml:space="preserve">The organisation recognises the need and value of unrestricted funding, and deliberately works towards obtaining it. </t>
  </si>
  <si>
    <t>Costs for core overheads are consistently and systematically written into the budgets for new project proposals</t>
  </si>
  <si>
    <t>Funder Relations</t>
  </si>
  <si>
    <t>A process is in place to review funding agreements, negotiate burdensome clauses, understand each grant’s compliance obligations, and confirm that the organisation can comply before signing agreements</t>
  </si>
  <si>
    <t>Reports to funders are submitted on time and meet all funder requirements and expectations</t>
  </si>
  <si>
    <t>Funders are satisfied with the quality of project delivery and the management of their funds</t>
  </si>
  <si>
    <t xml:space="preserve">Key takeaways from the Funding theme:
</t>
  </si>
  <si>
    <t>Finance Management</t>
  </si>
  <si>
    <t>Finance Management is about how an organisation manages money, including clear rules about how money is used, tracked, and accounted for. Effective finance management helps you be accountable to funders and to local stakeholders, use resources efficiently, and ensure your organisation’s financial sustainability.</t>
  </si>
  <si>
    <t>Financial Procedures</t>
  </si>
  <si>
    <t>There are clear procedures in place for handling and banking income, cash transactions and petty cash, making payments, paying salaries, and purchasing and procurement. (see Examples)</t>
  </si>
  <si>
    <t xml:space="preserve">All relevant staff receive training in financial procedures and follow them in practice. </t>
  </si>
  <si>
    <t>Budgeting</t>
  </si>
  <si>
    <t>Before each fiscal year starts, a realistic, detailed annual budget is developed, and high-level income/expenditure projections are made for the following one year. The Board/Council/Trustees approve the annual budget.</t>
  </si>
  <si>
    <t>A financial plan is prepared every year and details high-level cashflow, investments and contingencies.</t>
  </si>
  <si>
    <t xml:space="preserve">The annual budget supports and aligns with the organisation’s annual workplan. </t>
  </si>
  <si>
    <t>The annual programme budgets are developed by programme and finance staff working together</t>
  </si>
  <si>
    <t>Expenditure is regularly analysed against the original annual budget. Variances are analysed and explained; what’s learned from variances is applied to future budgets.</t>
  </si>
  <si>
    <t>Accounting</t>
  </si>
  <si>
    <t>The organisation has a Chart of Accounts, and all transactions are systematically coded using a double entry accounting system</t>
  </si>
  <si>
    <t>Management accounts are produced regularly (at least quarterly, but ideally monthly) and are reviewed by the Board/Council/Trustees</t>
  </si>
  <si>
    <t>Financial reports to funders are reviewed by finance staff and reconciled to the accounts</t>
  </si>
  <si>
    <t>Appropriate accounting software is in place and used by qualified staff. Official versions of software are used.</t>
  </si>
  <si>
    <t xml:space="preserve">An appropriate period-end (month or quarter) reconciliation process is documented and followed, including reconciliation of bank, cash and balance sheet. </t>
  </si>
  <si>
    <t>Financial Sustainability</t>
  </si>
  <si>
    <t>The organisation has planned for financial sustainability, including strategies for desired financial reserves, cash flow, and appropriately diverse sources of funds</t>
  </si>
  <si>
    <t>Appropriate processes are in place to support financial sustainability in the organisation’s regular work (see Examples)</t>
  </si>
  <si>
    <t xml:space="preserve">The organisation has a strong liquidity and cash flow position to be able to respond to challenges or crises. Ideally, 3-6 months of core costs can be covered with available unrestricted financial reserves. </t>
  </si>
  <si>
    <t>Legal requirements</t>
  </si>
  <si>
    <t xml:space="preserve">The organisation meets all legal financial and fiscal obligations according to the national law, including any legally required documentation. </t>
  </si>
  <si>
    <t>Audits</t>
  </si>
  <si>
    <t>The organisation's accounts are annually reviewed (for example, through an internal or external audit). Where required legally or by funders, fund-level or organisational-level audits are budgeted for and conducted by a qualified and recognised independent firm.</t>
  </si>
  <si>
    <t xml:space="preserve">Findings from audits are reviewed by the Board/Council/Trustees, and any gaps are addressed through appropriate action and monitored. </t>
  </si>
  <si>
    <t xml:space="preserve">Key takeaways from the Finance Management theme:
</t>
  </si>
  <si>
    <t>Project Lifecycle</t>
  </si>
  <si>
    <t>The Project Lifecycle is about making sure your organisation’s work is impactful in the way you want it to be. Good planning, monitoring and management saves you time and effort in the long run, and makes you more effective.</t>
  </si>
  <si>
    <t>Project Design</t>
  </si>
  <si>
    <t xml:space="preserve">Staff and key stakeholders, including local stakeholders, participate in designing and planning projects. Stakeholder engagement includes strategies for equitable participation, including consideration of gender. </t>
  </si>
  <si>
    <t>Each project/activity has a realistic budget and a plan to guide implementation. This plan includes realistic, specific and time-bound outcomes, and activities to achieve these outcomes</t>
  </si>
  <si>
    <t>All complex projects use appropriate design tools (for example logical frameworks or theories of change)</t>
  </si>
  <si>
    <t xml:space="preserve">Project planning includes risk assessment and risk mitigation strategies.  </t>
  </si>
  <si>
    <t>Processes are in place to assess the potential social impacts of project activities, including participatory risk assessments with local stakeholders. Projects are designed to avoid, minimise and mitigate any potential negative social impacts. (see Examples)</t>
  </si>
  <si>
    <t>Project Implementation</t>
  </si>
  <si>
    <t xml:space="preserve">Work is done according to agreed plans and implementation is monitored </t>
  </si>
  <si>
    <t>Project activities are impactful and result in long-term positive change.</t>
  </si>
  <si>
    <t>Project activities contribute to the organisation’s strategic goals, vision and mission</t>
  </si>
  <si>
    <t>Staff are encouraged to assess progress against the project workplan.</t>
  </si>
  <si>
    <t>A monitoring system is in place and used to regularly record verifiable indicators against objectives, activities and outcomes</t>
  </si>
  <si>
    <t>Project monitoring</t>
  </si>
  <si>
    <t>The monitoring system includes social impact indicators to measure and address any negative social impacts that happen in practice.</t>
  </si>
  <si>
    <t>Monitoring data is disaggregated into relevant groupings for analysis and learning (for example, disaggregating by gender)</t>
  </si>
  <si>
    <t>Inputs from staff and stakeholders, including complaints and suggestions, are recorded, analysed and used in monitoring</t>
  </si>
  <si>
    <t>Project Management</t>
  </si>
  <si>
    <r>
      <t>Projects are managed well, with timely and quality implementation, appropriate use of resources and quality</t>
    </r>
    <r>
      <rPr>
        <u/>
        <sz val="11"/>
        <color rgb="FF008080"/>
        <rFont val="Arial"/>
        <family val="2"/>
      </rPr>
      <t xml:space="preserve"> </t>
    </r>
    <r>
      <rPr>
        <sz val="11"/>
        <color rgb="FF000000"/>
        <rFont val="Arial"/>
        <family val="2"/>
      </rPr>
      <t>reporting within deadlines.</t>
    </r>
  </si>
  <si>
    <t xml:space="preserve">Each project is regularly reviewed, including regularly updating the situation analysis and project assumptions. </t>
  </si>
  <si>
    <t>Plans and budgets are updated as needed to reflect changes in circumstances.</t>
  </si>
  <si>
    <t>Key takeaways from the Project Lifecycle theme:
A project manager is needed
Lack resources and staff and this affects implementation and monitoring 
Informal process for getting inputs from stakeholders</t>
  </si>
  <si>
    <t>Organisational Learning</t>
  </si>
  <si>
    <t>A learning organisation is an organisation skilled at creating, acquiring, and transferring knowledge, and at modifying its behaviour to reflect new knowledge and insights</t>
  </si>
  <si>
    <t>Staff at all levels feel encouraged to think creatively, problem-solve and identify and develop improvements to workplace processes</t>
  </si>
  <si>
    <t>Staff see the organisation recognised externally for proactively seeking out learning and adapting for continued growth</t>
  </si>
  <si>
    <t xml:space="preserve">Information from monitoring is used to evaluate programmes, staff and the organisation as a whole, and used in planning to improve performance </t>
  </si>
  <si>
    <t>A culture of learning exists in the organisation, and a system is in place to share lessons learnt by individuals and teams. Learning is used in future planning</t>
  </si>
  <si>
    <t>Key takeaways from the Organisational Learning theme:
This is an area that can be improved as the situation stabilises and improving empowerment and a culture of learning - there is a fair amount of space to develop but this can be imporved</t>
  </si>
  <si>
    <t>External Communications</t>
  </si>
  <si>
    <t>External Communications is about telling people outside your organisation about your work. Communicating well with external audiences raises your work and organisation’s public profile and can help attract funding, recruit staff/volunteers, build networks, and raise awareness.</t>
  </si>
  <si>
    <t>Communications Strategy</t>
  </si>
  <si>
    <t xml:space="preserve">A communications strategy is in place and is regularly reviewed. It includes: goals for communication, target audiences, and (if appropriate) advocacy purposes. </t>
  </si>
  <si>
    <t>Annual communications plans are developed and implemented in line with the communications strategy</t>
  </si>
  <si>
    <t>The organisation has a unique and robust brand. Detailed brand guidelines explain use of the brand, and there’s a system to ensure those guidelines are followed.</t>
  </si>
  <si>
    <t>Communications outputs</t>
  </si>
  <si>
    <t>A variety of communications outputs support the organisation in building visibility, legitimacy and networks.</t>
  </si>
  <si>
    <t xml:space="preserve">The organisation maintains and regularly updates an online profile (for example, a website or social media) for communications, promotion and (if appropriate) advocacy purposes </t>
  </si>
  <si>
    <t xml:space="preserve">More detailed communications pieces, such as magazines or newsletters, are regularly produced, distributed to key stakeholders, and made available publicly (for example, on the website). </t>
  </si>
  <si>
    <t>Media Relations</t>
  </si>
  <si>
    <t xml:space="preserve">The organisation regularly informs and engages with appropriate press or media outlets about key goals, activities and achievements </t>
  </si>
  <si>
    <t>If appropriate, the organisation systematically utilises the press and media for campaigns and advocacy</t>
  </si>
  <si>
    <t>Key takeaways from the External Communications theme:</t>
  </si>
  <si>
    <t>Partnerships and Networks</t>
  </si>
  <si>
    <t>Partnerships and Networks is about interacting with other key groups or individuals: 1) to work together for increased reach and impact, 2) to build your organisation’s visibility and credibility, and 3) to access to information, expertise and resources.</t>
  </si>
  <si>
    <t>Relationships with NGOs</t>
  </si>
  <si>
    <t>The organisation regularly communicates and collaborates with other local, national or international NGOs as appropriate</t>
  </si>
  <si>
    <t>The organisation regularly forms partnerships with other NGOs to achieve common objectives</t>
  </si>
  <si>
    <t>The organisation is part of formal alliance(s) of national or international NGOs who work collaboratively on specific high priority issues</t>
  </si>
  <si>
    <t xml:space="preserve">The organisation uses formal Partnership Agreements, Sub-Grant Agreements, and Memoranda of Understanding as appropriate </t>
  </si>
  <si>
    <t>Relationships with the Private Sector</t>
  </si>
  <si>
    <t>The organisation communicates and collaborates with private sector organisations as appropriate.</t>
  </si>
  <si>
    <t>Relationship with Government</t>
  </si>
  <si>
    <t xml:space="preserve">The organisation is recognised for its expertise by Government agencies. It is consulted regularly, or is part of groups or committees that advise or made decisions. </t>
  </si>
  <si>
    <t xml:space="preserve">A productive relationship with the Government is maintained without losing capacity to criticise or (if appropriate) lobby on decisions which may affect the organisation’s vision or mission  </t>
  </si>
  <si>
    <t>Relevant registrations or Memorandums of Understanding are in place with national, sub-national and local governance bodies.</t>
  </si>
  <si>
    <t xml:space="preserve">Key takeaways from the Partnerships and Networks  theme:
</t>
  </si>
  <si>
    <t xml:space="preserve">Examples: </t>
  </si>
  <si>
    <r>
      <rPr>
        <b/>
        <sz val="11"/>
        <color rgb="FF000000"/>
        <rFont val="Helvetica Neue"/>
      </rPr>
      <t>Governance</t>
    </r>
    <r>
      <rPr>
        <sz val="11"/>
        <color indexed="8"/>
        <rFont val="Helvetica Neue"/>
      </rPr>
      <t>: Governing document examples: Policies on Conflict of Interest, or Terms of Office</t>
    </r>
  </si>
  <si>
    <r>
      <rPr>
        <b/>
        <sz val="11"/>
        <color rgb="FF000000"/>
        <rFont val="Helvetica Neue"/>
      </rPr>
      <t>Human resources:</t>
    </r>
    <r>
      <rPr>
        <sz val="11"/>
        <color indexed="8"/>
        <rFont val="Helvetica Neue"/>
      </rPr>
      <t xml:space="preserve"> Administration policy examples: Code of conduct &amp; Safeguarding, Complaints and conflict management, Whistleblowing, Health and safety, Recruitment, Salary levels</t>
    </r>
  </si>
  <si>
    <r>
      <rPr>
        <b/>
        <sz val="11"/>
        <color rgb="FF000000"/>
        <rFont val="Helvetica Neue"/>
      </rPr>
      <t>Finance management:</t>
    </r>
    <r>
      <rPr>
        <sz val="11"/>
        <color indexed="8"/>
        <rFont val="Helvetica Neue"/>
      </rPr>
      <t xml:space="preserve"> Financial procedure examples: Banking &amp; cash management; Income; Purchasing, including procurement; Payments, including salaries; Staff expenses, including petty cash. These policies follow best practice, including separation of duties</t>
    </r>
  </si>
  <si>
    <r>
      <rPr>
        <b/>
        <sz val="11"/>
        <color rgb="FF000000"/>
        <rFont val="Helvetica Neue"/>
      </rPr>
      <t>Finance management:</t>
    </r>
    <r>
      <rPr>
        <sz val="11"/>
        <color indexed="8"/>
        <rFont val="Helvetica Neue"/>
      </rPr>
      <t xml:space="preserve"> Financial sustainability examples: Financial reserves policy, Overheads policy for calculating overheads into project budgets. </t>
    </r>
  </si>
  <si>
    <r>
      <rPr>
        <b/>
        <sz val="11"/>
        <color rgb="FF000000"/>
        <rFont val="Helvetica Neue"/>
      </rPr>
      <t>Project lifecycle:</t>
    </r>
    <r>
      <rPr>
        <sz val="11"/>
        <color indexed="8"/>
        <rFont val="Helvetica Neue"/>
      </rPr>
      <t xml:space="preserve"> Project design examples: Policies or positions on Human Rights; Stakeholder Engagement (including Free, Prior and Informed Consent, and Equity); Resettlement and Access Restrictions; Gender in Conservation; Conduct of staff towards local community stakeholders</t>
    </r>
  </si>
  <si>
    <t>Theme</t>
  </si>
  <si>
    <t>Average</t>
  </si>
  <si>
    <t>Key takeaways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</si>
</sst>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indexed="8"/>
      <name val="Helvetica Neue"/>
    </font>
    <font>
      <sz val="11"/>
      <color indexed="9"/>
      <name val="Lucida Grande"/>
    </font>
    <font>
      <b/>
      <sz val="10"/>
      <color indexed="9"/>
      <name val="Lucida Grande"/>
    </font>
    <font>
      <b/>
      <sz val="11"/>
      <color indexed="9"/>
      <name val="Lucida Grande"/>
    </font>
    <font>
      <b/>
      <sz val="15"/>
      <color theme="3"/>
      <name val="Calibri"/>
      <family val="2"/>
      <scheme val="minor"/>
    </font>
    <font>
      <sz val="11"/>
      <color indexed="8"/>
      <name val="Calibri"/>
      <family val="2"/>
    </font>
    <font>
      <b/>
      <sz val="11"/>
      <color indexed="8"/>
      <name val="Lucida Grande"/>
    </font>
    <font>
      <sz val="11"/>
      <color rgb="FF000000"/>
      <name val="Arial"/>
      <family val="2"/>
    </font>
    <font>
      <sz val="11"/>
      <color indexed="8"/>
      <name val="Arial"/>
      <family val="2"/>
    </font>
    <font>
      <b/>
      <sz val="16"/>
      <color rgb="FF000000"/>
      <name val="Arial"/>
      <family val="2"/>
    </font>
    <font>
      <b/>
      <sz val="11"/>
      <color rgb="FF000000"/>
      <name val="Arial"/>
      <family val="2"/>
    </font>
    <font>
      <sz val="11"/>
      <color rgb="FF282828"/>
      <name val="Arial"/>
      <family val="2"/>
    </font>
    <font>
      <u/>
      <sz val="11"/>
      <color rgb="FF008080"/>
      <name val="Arial"/>
      <family val="2"/>
    </font>
    <font>
      <b/>
      <sz val="11"/>
      <color rgb="FF000000"/>
      <name val="Helvetica Neue"/>
    </font>
    <font>
      <b/>
      <sz val="11"/>
      <color indexed="8"/>
      <name val="Helvetica Neue"/>
    </font>
    <font>
      <sz val="12"/>
      <color rgb="FFFF0000"/>
      <name val="Lucida Grande"/>
    </font>
    <font>
      <sz val="11"/>
      <color rgb="FFFF0000"/>
      <name val="Lucida Grande"/>
    </font>
    <font>
      <sz val="11"/>
      <name val="Lucida Grande"/>
    </font>
    <font>
      <sz val="12"/>
      <name val="Lucida Grande"/>
    </font>
    <font>
      <i/>
      <sz val="11"/>
      <color indexed="9"/>
      <name val="Lucida Grande"/>
    </font>
    <font>
      <b/>
      <sz val="14"/>
      <color theme="3"/>
      <name val="Calibri"/>
      <family val="2"/>
      <scheme val="minor"/>
    </font>
    <font>
      <sz val="11"/>
      <color rgb="FF414F5C"/>
      <name val="Arial"/>
      <family val="2"/>
    </font>
    <font>
      <b/>
      <sz val="11"/>
      <color indexed="8"/>
      <name val="Arial"/>
      <family val="2"/>
    </font>
    <font>
      <i/>
      <sz val="11"/>
      <color rgb="FF000000"/>
      <name val="Arial"/>
      <family val="2"/>
    </font>
    <font>
      <sz val="11"/>
      <color rgb="FF000000"/>
      <name val="Lucida Grande"/>
    </font>
    <font>
      <sz val="10"/>
      <color indexed="9"/>
      <name val="Lucida Grande"/>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pplyNumberFormat="0" applyFill="0" applyBorder="0" applyProtection="0">
      <alignment vertical="top"/>
    </xf>
    <xf numFmtId="9" fontId="1" fillId="0" borderId="0" applyFont="0" applyFill="0" applyBorder="0" applyAlignment="0" applyProtection="0"/>
    <xf numFmtId="0" fontId="4" fillId="0" borderId="12" applyNumberFormat="0" applyFill="0" applyAlignment="0" applyProtection="0"/>
  </cellStyleXfs>
  <cellXfs count="137">
    <xf numFmtId="0" fontId="0" fillId="0" borderId="0" xfId="0" applyAlignment="1"/>
    <xf numFmtId="0" fontId="1" fillId="0" borderId="0" xfId="0" applyNumberFormat="1" applyFont="1" applyBorder="1" applyAlignment="1"/>
    <xf numFmtId="9" fontId="1" fillId="0" borderId="0" xfId="1" applyFont="1" applyBorder="1" applyAlignment="1"/>
    <xf numFmtId="0" fontId="14" fillId="0" borderId="22" xfId="0" applyFont="1" applyBorder="1" applyAlignment="1"/>
    <xf numFmtId="9" fontId="0" fillId="0" borderId="6" xfId="1" applyFont="1" applyFill="1" applyBorder="1" applyAlignment="1"/>
    <xf numFmtId="0" fontId="0" fillId="0" borderId="2" xfId="0" applyBorder="1" applyAlignment="1">
      <alignment wrapText="1"/>
    </xf>
    <xf numFmtId="9" fontId="0" fillId="0" borderId="6" xfId="1" applyFont="1" applyBorder="1" applyAlignment="1"/>
    <xf numFmtId="0" fontId="14" fillId="11" borderId="10" xfId="0" applyFont="1" applyFill="1" applyBorder="1" applyAlignment="1"/>
    <xf numFmtId="0" fontId="14" fillId="11" borderId="5" xfId="0" applyFont="1" applyFill="1" applyBorder="1" applyAlignment="1"/>
    <xf numFmtId="0" fontId="14" fillId="11" borderId="11" xfId="0" applyFont="1" applyFill="1" applyBorder="1" applyAlignment="1"/>
    <xf numFmtId="9" fontId="1" fillId="0" borderId="3" xfId="1" applyFont="1" applyBorder="1" applyAlignment="1" applyProtection="1">
      <alignment horizontal="center" vertical="center"/>
    </xf>
    <xf numFmtId="0" fontId="1" fillId="0" borderId="0" xfId="0" applyNumberFormat="1" applyFont="1" applyBorder="1" applyAlignment="1" applyProtection="1">
      <protection locked="0"/>
    </xf>
    <xf numFmtId="0" fontId="20" fillId="0" borderId="0" xfId="2" applyNumberFormat="1" applyFont="1" applyBorder="1" applyAlignment="1" applyProtection="1">
      <alignment horizontal="center"/>
      <protection locked="0"/>
    </xf>
    <xf numFmtId="9" fontId="1" fillId="0" borderId="0" xfId="1" applyFont="1" applyBorder="1" applyAlignment="1" applyProtection="1">
      <protection locked="0"/>
    </xf>
    <xf numFmtId="0" fontId="3" fillId="0" borderId="1" xfId="0" applyNumberFormat="1" applyFont="1" applyBorder="1" applyAlignment="1" applyProtection="1">
      <alignment wrapText="1"/>
      <protection locked="0"/>
    </xf>
    <xf numFmtId="0" fontId="1" fillId="0" borderId="1" xfId="0" applyNumberFormat="1" applyFont="1" applyBorder="1" applyAlignment="1" applyProtection="1">
      <alignment wrapText="1"/>
      <protection locked="0"/>
    </xf>
    <xf numFmtId="0" fontId="6" fillId="0" borderId="1"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1" fillId="0" borderId="7" xfId="0" applyNumberFormat="1" applyFont="1" applyBorder="1" applyAlignment="1" applyProtection="1">
      <alignment wrapText="1"/>
      <protection locked="0"/>
    </xf>
    <xf numFmtId="0" fontId="1" fillId="0" borderId="0" xfId="0" applyNumberFormat="1" applyFont="1" applyBorder="1" applyAlignment="1" applyProtection="1">
      <alignment horizontal="left" vertical="center" wrapText="1"/>
      <protection locked="0"/>
    </xf>
    <xf numFmtId="0" fontId="3" fillId="0" borderId="0" xfId="0" applyNumberFormat="1" applyFont="1" applyBorder="1" applyAlignment="1" applyProtection="1">
      <alignment horizontal="center" vertical="center"/>
      <protection locked="0"/>
    </xf>
    <xf numFmtId="0" fontId="1" fillId="0" borderId="0" xfId="0" applyNumberFormat="1" applyFont="1" applyBorder="1" applyAlignment="1" applyProtection="1">
      <alignment horizontal="left" vertical="center"/>
      <protection locked="0"/>
    </xf>
    <xf numFmtId="0" fontId="7" fillId="5" borderId="16" xfId="0" applyFont="1" applyFill="1" applyBorder="1" applyAlignment="1" applyProtection="1">
      <alignment vertical="center" wrapText="1"/>
      <protection locked="0"/>
    </xf>
    <xf numFmtId="0" fontId="1" fillId="0" borderId="1" xfId="0" applyNumberFormat="1" applyFont="1" applyFill="1" applyBorder="1" applyAlignment="1" applyProtection="1">
      <alignment wrapText="1"/>
      <protection locked="0"/>
    </xf>
    <xf numFmtId="0" fontId="7" fillId="5" borderId="2" xfId="0" applyFont="1" applyFill="1" applyBorder="1" applyAlignment="1" applyProtection="1">
      <alignment vertical="center" wrapText="1"/>
      <protection locked="0"/>
    </xf>
    <xf numFmtId="9" fontId="16" fillId="0" borderId="0" xfId="1" applyFont="1" applyFill="1" applyBorder="1" applyAlignment="1" applyProtection="1">
      <protection locked="0"/>
    </xf>
    <xf numFmtId="9" fontId="15" fillId="0" borderId="0" xfId="1" applyFont="1" applyFill="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1" fillId="0" borderId="0" xfId="0" applyNumberFormat="1" applyFont="1" applyFill="1" applyBorder="1" applyAlignment="1" applyProtection="1">
      <alignment wrapText="1"/>
      <protection locked="0"/>
    </xf>
    <xf numFmtId="9" fontId="16" fillId="0" borderId="0" xfId="1" applyFont="1" applyFill="1" applyBorder="1" applyAlignment="1" applyProtection="1">
      <alignment horizontal="center" vertical="center"/>
      <protection locked="0"/>
    </xf>
    <xf numFmtId="9" fontId="1" fillId="0" borderId="0" xfId="1" applyFont="1" applyAlignment="1" applyProtection="1">
      <protection locked="0"/>
    </xf>
    <xf numFmtId="9" fontId="1" fillId="0" borderId="1" xfId="1" applyFont="1" applyFill="1" applyBorder="1" applyAlignment="1" applyProtection="1">
      <alignment horizontal="left" vertical="center" wrapText="1"/>
      <protection locked="0"/>
    </xf>
    <xf numFmtId="0" fontId="10" fillId="0" borderId="0" xfId="0" applyFont="1" applyBorder="1" applyAlignment="1" applyProtection="1">
      <alignment vertical="center"/>
      <protection locked="0"/>
    </xf>
    <xf numFmtId="0" fontId="7" fillId="0" borderId="0" xfId="0" applyFont="1" applyBorder="1" applyAlignment="1" applyProtection="1">
      <alignment vertical="center" wrapText="1"/>
      <protection locked="0"/>
    </xf>
    <xf numFmtId="0" fontId="5" fillId="0" borderId="0" xfId="0" applyFont="1" applyBorder="1" applyAlignment="1" applyProtection="1">
      <protection locked="0"/>
    </xf>
    <xf numFmtId="0" fontId="5" fillId="0" borderId="0" xfId="0" applyFont="1" applyBorder="1" applyAlignment="1" applyProtection="1">
      <alignment wrapText="1"/>
      <protection locked="0"/>
    </xf>
    <xf numFmtId="0" fontId="0" fillId="5" borderId="2" xfId="0" applyFill="1" applyBorder="1" applyAlignment="1" applyProtection="1">
      <alignment vertical="top" wrapText="1"/>
      <protection locked="0"/>
    </xf>
    <xf numFmtId="0" fontId="10" fillId="5" borderId="3" xfId="0" applyFont="1" applyFill="1" applyBorder="1" applyAlignment="1" applyProtection="1">
      <alignment horizontal="center" vertical="center" wrapText="1"/>
      <protection locked="0"/>
    </xf>
    <xf numFmtId="0" fontId="10" fillId="6" borderId="0" xfId="0" applyFont="1" applyFill="1" applyBorder="1" applyAlignment="1" applyProtection="1">
      <alignment horizontal="center" vertical="center"/>
      <protection locked="0"/>
    </xf>
    <xf numFmtId="0" fontId="7" fillId="6" borderId="0" xfId="0" applyFont="1" applyFill="1" applyBorder="1" applyAlignment="1" applyProtection="1">
      <alignment vertical="center" wrapText="1"/>
      <protection locked="0"/>
    </xf>
    <xf numFmtId="0" fontId="0" fillId="5" borderId="16" xfId="0" applyFill="1" applyBorder="1" applyAlignment="1" applyProtection="1">
      <alignment vertical="top" wrapText="1"/>
      <protection locked="0"/>
    </xf>
    <xf numFmtId="0" fontId="0" fillId="5" borderId="2" xfId="0" applyFill="1" applyBorder="1" applyProtection="1">
      <alignment vertical="top"/>
      <protection locked="0"/>
    </xf>
    <xf numFmtId="9" fontId="2" fillId="0" borderId="0" xfId="1" applyFont="1" applyFill="1" applyBorder="1" applyAlignment="1" applyProtection="1">
      <alignment horizontal="center" vertical="center" wrapText="1"/>
      <protection locked="0"/>
    </xf>
    <xf numFmtId="0" fontId="1" fillId="4" borderId="0" xfId="0" applyNumberFormat="1" applyFont="1" applyFill="1" applyBorder="1" applyAlignment="1" applyProtection="1">
      <protection locked="0"/>
    </xf>
    <xf numFmtId="0" fontId="7" fillId="7" borderId="16"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1" fillId="3" borderId="0" xfId="0" applyNumberFormat="1" applyFont="1" applyFill="1" applyBorder="1" applyAlignment="1" applyProtection="1">
      <alignment wrapText="1"/>
      <protection locked="0"/>
    </xf>
    <xf numFmtId="0" fontId="7" fillId="7" borderId="17" xfId="0" applyFont="1" applyFill="1" applyBorder="1" applyAlignment="1" applyProtection="1">
      <alignment vertical="center" wrapText="1"/>
      <protection locked="0"/>
    </xf>
    <xf numFmtId="0" fontId="7" fillId="7" borderId="6" xfId="0" applyFont="1" applyFill="1" applyBorder="1" applyAlignment="1" applyProtection="1">
      <alignment vertical="center" wrapText="1"/>
      <protection locked="0"/>
    </xf>
    <xf numFmtId="0" fontId="10" fillId="7" borderId="3" xfId="0" applyFont="1" applyFill="1" applyBorder="1" applyAlignment="1" applyProtection="1">
      <alignment horizontal="center" vertical="center" wrapText="1"/>
      <protection locked="0"/>
    </xf>
    <xf numFmtId="0" fontId="1" fillId="0" borderId="10" xfId="0" applyNumberFormat="1" applyFont="1" applyBorder="1" applyProtection="1">
      <alignment vertical="top"/>
    </xf>
    <xf numFmtId="0" fontId="3" fillId="0" borderId="19" xfId="0" applyNumberFormat="1" applyFont="1" applyFill="1" applyBorder="1" applyAlignment="1" applyProtection="1">
      <alignment horizontal="center" vertical="center"/>
    </xf>
    <xf numFmtId="0" fontId="3" fillId="0" borderId="13" xfId="0" applyNumberFormat="1" applyFont="1" applyBorder="1" applyAlignment="1" applyProtection="1">
      <alignment horizontal="center" vertical="center"/>
    </xf>
    <xf numFmtId="0" fontId="7" fillId="7" borderId="2" xfId="0" applyFont="1" applyFill="1" applyBorder="1" applyAlignment="1">
      <alignment vertical="center" wrapText="1"/>
    </xf>
    <xf numFmtId="9" fontId="1" fillId="0" borderId="4" xfId="1" applyFont="1" applyBorder="1" applyAlignment="1" applyProtection="1">
      <alignment horizontal="center" vertical="center"/>
    </xf>
    <xf numFmtId="0" fontId="1" fillId="0" borderId="0" xfId="0" applyNumberFormat="1" applyFont="1" applyBorder="1" applyAlignment="1" applyProtection="1">
      <alignment horizontal="left" vertical="center"/>
    </xf>
    <xf numFmtId="0" fontId="1" fillId="0" borderId="5" xfId="0" applyNumberFormat="1" applyFont="1" applyBorder="1" applyAlignment="1" applyProtection="1">
      <alignment vertical="top" wrapText="1"/>
    </xf>
    <xf numFmtId="0" fontId="1" fillId="0" borderId="11" xfId="0" applyNumberFormat="1" applyFont="1" applyBorder="1" applyAlignment="1" applyProtection="1">
      <alignment vertical="top" wrapText="1"/>
      <protection locked="0"/>
    </xf>
    <xf numFmtId="0" fontId="1" fillId="0" borderId="18" xfId="0" applyNumberFormat="1" applyFont="1" applyBorder="1" applyAlignment="1" applyProtection="1">
      <alignment horizontal="left" vertical="center" wrapText="1"/>
      <protection locked="0"/>
    </xf>
    <xf numFmtId="0" fontId="1" fillId="0" borderId="15"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wrapText="1"/>
      <protection locked="0"/>
    </xf>
    <xf numFmtId="0" fontId="14" fillId="11" borderId="0" xfId="0" applyFont="1" applyFill="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20" fillId="0" borderId="0" xfId="2" applyNumberFormat="1" applyFont="1" applyBorder="1" applyAlignment="1">
      <alignment horizontal="left" vertical="center"/>
    </xf>
    <xf numFmtId="0" fontId="22" fillId="10" borderId="20" xfId="0" applyFont="1" applyFill="1" applyBorder="1" applyAlignment="1">
      <alignment vertical="center"/>
    </xf>
    <xf numFmtId="0" fontId="22" fillId="10" borderId="10" xfId="0" applyFont="1" applyFill="1" applyBorder="1" applyAlignment="1">
      <alignment vertical="center"/>
    </xf>
    <xf numFmtId="0" fontId="8" fillId="10" borderId="19" xfId="0" applyFont="1" applyFill="1" applyBorder="1" applyAlignment="1">
      <alignment vertical="center"/>
    </xf>
    <xf numFmtId="0" fontId="8" fillId="10" borderId="13" xfId="0" applyFont="1" applyFill="1" applyBorder="1" applyAlignment="1">
      <alignment vertical="center"/>
    </xf>
    <xf numFmtId="0" fontId="0" fillId="0" borderId="0" xfId="0" applyAlignment="1">
      <alignment vertical="center"/>
    </xf>
    <xf numFmtId="0" fontId="1" fillId="0" borderId="0" xfId="0" applyNumberFormat="1" applyFont="1" applyBorder="1" applyAlignment="1">
      <alignment vertical="center"/>
    </xf>
    <xf numFmtId="0" fontId="21" fillId="11" borderId="21" xfId="0" applyFont="1" applyFill="1" applyBorder="1" applyAlignment="1">
      <alignment vertical="center" wrapText="1"/>
    </xf>
    <xf numFmtId="0" fontId="7" fillId="11" borderId="11" xfId="0" applyFont="1" applyFill="1" applyBorder="1" applyAlignment="1">
      <alignment vertical="center" wrapText="1"/>
    </xf>
    <xf numFmtId="0" fontId="7" fillId="11" borderId="18" xfId="0" applyFont="1" applyFill="1" applyBorder="1" applyAlignment="1">
      <alignment vertical="center" wrapText="1"/>
    </xf>
    <xf numFmtId="0" fontId="7" fillId="11" borderId="14" xfId="0" applyFont="1" applyFill="1" applyBorder="1" applyAlignment="1">
      <alignment vertical="center" wrapText="1"/>
    </xf>
    <xf numFmtId="0" fontId="1" fillId="0" borderId="1" xfId="0" applyNumberFormat="1" applyFont="1" applyFill="1" applyBorder="1" applyAlignment="1" applyProtection="1">
      <alignment horizontal="left" wrapText="1"/>
      <protection locked="0"/>
    </xf>
    <xf numFmtId="0" fontId="1" fillId="2" borderId="1" xfId="0" applyNumberFormat="1" applyFont="1" applyFill="1" applyBorder="1" applyAlignment="1" applyProtection="1">
      <alignment horizontal="left" wrapText="1"/>
      <protection locked="0"/>
    </xf>
    <xf numFmtId="9" fontId="25" fillId="0" borderId="1" xfId="1" applyFont="1" applyFill="1" applyBorder="1" applyAlignment="1" applyProtection="1">
      <alignment horizontal="left" vertical="center" wrapText="1"/>
      <protection locked="0"/>
    </xf>
    <xf numFmtId="0" fontId="1" fillId="3" borderId="1" xfId="0" applyNumberFormat="1" applyFont="1" applyFill="1" applyBorder="1" applyAlignment="1" applyProtection="1">
      <alignment horizontal="left" wrapText="1"/>
      <protection locked="0"/>
    </xf>
    <xf numFmtId="0" fontId="1" fillId="4" borderId="1" xfId="0" applyNumberFormat="1" applyFont="1" applyFill="1" applyBorder="1" applyAlignment="1" applyProtection="1">
      <alignment horizontal="left" wrapText="1"/>
      <protection locked="0"/>
    </xf>
    <xf numFmtId="0" fontId="1" fillId="0" borderId="2" xfId="0" applyNumberFormat="1" applyFont="1" applyFill="1" applyBorder="1" applyAlignment="1" applyProtection="1">
      <alignment horizontal="left" wrapText="1"/>
      <protection locked="0"/>
    </xf>
    <xf numFmtId="0" fontId="1" fillId="0" borderId="1" xfId="0" applyNumberFormat="1" applyFont="1" applyBorder="1" applyAlignment="1" applyProtection="1">
      <alignment horizontal="left"/>
      <protection locked="0"/>
    </xf>
    <xf numFmtId="9" fontId="1" fillId="0" borderId="4" xfId="1" applyFont="1" applyBorder="1" applyAlignment="1" applyProtection="1">
      <alignment horizontal="center" vertical="center"/>
    </xf>
    <xf numFmtId="9" fontId="1" fillId="0" borderId="8" xfId="1" applyFont="1" applyBorder="1" applyAlignment="1" applyProtection="1">
      <alignment horizontal="center" vertical="center"/>
    </xf>
    <xf numFmtId="0" fontId="10" fillId="7" borderId="4" xfId="0" applyFont="1" applyFill="1" applyBorder="1" applyAlignment="1" applyProtection="1">
      <alignment horizontal="center" vertical="center" wrapText="1"/>
      <protection locked="0"/>
    </xf>
    <xf numFmtId="0" fontId="10" fillId="7" borderId="9" xfId="0" applyFont="1" applyFill="1" applyBorder="1" applyAlignment="1" applyProtection="1">
      <alignment horizontal="center" vertical="center" wrapText="1"/>
      <protection locked="0"/>
    </xf>
    <xf numFmtId="9" fontId="1" fillId="0" borderId="23" xfId="1" applyFont="1" applyBorder="1" applyAlignment="1" applyProtection="1">
      <alignment horizontal="center" vertical="center"/>
    </xf>
    <xf numFmtId="9" fontId="1" fillId="0" borderId="24" xfId="1" applyFont="1" applyBorder="1" applyAlignment="1" applyProtection="1">
      <alignment horizontal="center" vertical="center"/>
    </xf>
    <xf numFmtId="9" fontId="1" fillId="9" borderId="4" xfId="1" applyFont="1" applyFill="1" applyBorder="1" applyAlignment="1" applyProtection="1">
      <alignment horizontal="center" vertical="center"/>
    </xf>
    <xf numFmtId="9" fontId="1" fillId="9" borderId="8" xfId="1" applyFont="1" applyFill="1" applyBorder="1" applyAlignment="1" applyProtection="1">
      <alignment horizontal="center" vertical="center"/>
    </xf>
    <xf numFmtId="9" fontId="1" fillId="9" borderId="9" xfId="1" applyFont="1" applyFill="1" applyBorder="1" applyAlignment="1" applyProtection="1">
      <alignment horizontal="center" vertical="center"/>
    </xf>
    <xf numFmtId="9" fontId="1" fillId="0" borderId="9" xfId="1" applyFont="1" applyBorder="1" applyAlignment="1" applyProtection="1">
      <alignment horizontal="center" vertical="center"/>
    </xf>
    <xf numFmtId="9" fontId="19" fillId="0" borderId="0" xfId="1" applyFont="1" applyBorder="1" applyAlignment="1" applyProtection="1">
      <alignment horizontal="center" wrapText="1"/>
      <protection locked="0"/>
    </xf>
    <xf numFmtId="9" fontId="1" fillId="7" borderId="0" xfId="1" applyFont="1" applyFill="1" applyBorder="1" applyAlignment="1" applyProtection="1">
      <alignment horizontal="center" vertical="center" wrapText="1"/>
      <protection locked="0"/>
    </xf>
    <xf numFmtId="9" fontId="1" fillId="7" borderId="15" xfId="1" applyFont="1" applyFill="1" applyBorder="1" applyAlignment="1" applyProtection="1">
      <alignment horizontal="center" vertical="center" wrapText="1"/>
      <protection locked="0"/>
    </xf>
    <xf numFmtId="9" fontId="1" fillId="9" borderId="4" xfId="1" applyFont="1" applyFill="1" applyBorder="1" applyAlignment="1" applyProtection="1">
      <alignment horizontal="center" vertical="center"/>
      <protection locked="0"/>
    </xf>
    <xf numFmtId="9" fontId="1" fillId="9" borderId="8" xfId="1" applyFont="1" applyFill="1" applyBorder="1" applyAlignment="1" applyProtection="1">
      <alignment horizontal="center" vertical="center"/>
      <protection locked="0"/>
    </xf>
    <xf numFmtId="9" fontId="1" fillId="9" borderId="9" xfId="1" applyFont="1" applyFill="1" applyBorder="1" applyAlignment="1" applyProtection="1">
      <alignment horizontal="center" vertical="center"/>
      <protection locked="0"/>
    </xf>
    <xf numFmtId="9" fontId="18" fillId="9" borderId="4" xfId="1" applyFont="1" applyFill="1" applyBorder="1" applyAlignment="1" applyProtection="1">
      <alignment horizontal="center" vertical="center"/>
    </xf>
    <xf numFmtId="9" fontId="18" fillId="9" borderId="8" xfId="1" applyFont="1" applyFill="1" applyBorder="1" applyAlignment="1" applyProtection="1">
      <alignment horizontal="center" vertical="center"/>
    </xf>
    <xf numFmtId="9" fontId="18" fillId="9" borderId="9" xfId="1" applyFont="1" applyFill="1" applyBorder="1" applyAlignment="1" applyProtection="1">
      <alignment horizontal="center" vertical="center"/>
    </xf>
    <xf numFmtId="9" fontId="24" fillId="0" borderId="4" xfId="0" applyNumberFormat="1"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9" fontId="17" fillId="0" borderId="4" xfId="1" applyFont="1" applyFill="1" applyBorder="1" applyAlignment="1" applyProtection="1">
      <alignment horizontal="center" vertical="center"/>
    </xf>
    <xf numFmtId="9" fontId="17" fillId="0" borderId="8" xfId="1" applyFont="1" applyFill="1" applyBorder="1" applyAlignment="1" applyProtection="1">
      <alignment horizontal="center" vertical="center"/>
    </xf>
    <xf numFmtId="9" fontId="17" fillId="0" borderId="9" xfId="1" applyFont="1" applyFill="1" applyBorder="1" applyAlignment="1" applyProtection="1">
      <alignment horizontal="center" vertical="center"/>
    </xf>
    <xf numFmtId="0" fontId="7" fillId="7" borderId="13" xfId="0" applyFont="1" applyFill="1" applyBorder="1" applyAlignment="1" applyProtection="1">
      <alignment vertical="center" wrapText="1"/>
      <protection locked="0"/>
    </xf>
    <xf numFmtId="0" fontId="7" fillId="7" borderId="14" xfId="0" applyFont="1" applyFill="1" applyBorder="1" applyAlignment="1" applyProtection="1">
      <alignment vertical="center" wrapText="1"/>
      <protection locked="0"/>
    </xf>
    <xf numFmtId="0" fontId="10" fillId="7" borderId="8" xfId="0" applyFont="1" applyFill="1" applyBorder="1" applyAlignment="1" applyProtection="1">
      <alignment horizontal="center" vertical="center" wrapText="1"/>
      <protection locked="0"/>
    </xf>
    <xf numFmtId="9" fontId="2" fillId="7" borderId="2" xfId="1" applyFont="1" applyFill="1" applyBorder="1" applyAlignment="1" applyProtection="1">
      <alignment horizontal="center" vertical="center" wrapText="1"/>
      <protection locked="0"/>
    </xf>
    <xf numFmtId="0" fontId="9" fillId="7" borderId="10" xfId="0" applyFont="1" applyFill="1" applyBorder="1" applyAlignment="1" applyProtection="1">
      <alignment horizontal="center" vertical="center" wrapText="1"/>
      <protection locked="0"/>
    </xf>
    <xf numFmtId="0" fontId="9" fillId="7" borderId="1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0" fontId="9" fillId="5" borderId="11" xfId="0" applyFont="1" applyFill="1" applyBorder="1" applyAlignment="1" applyProtection="1">
      <alignment horizontal="center" vertical="center" wrapText="1"/>
      <protection locked="0"/>
    </xf>
    <xf numFmtId="0" fontId="11" fillId="5" borderId="13" xfId="0" applyFont="1" applyFill="1" applyBorder="1" applyAlignment="1" applyProtection="1">
      <alignment vertical="center" wrapText="1"/>
      <protection locked="0"/>
    </xf>
    <xf numFmtId="0" fontId="11" fillId="5" borderId="14" xfId="0" applyFont="1" applyFill="1" applyBorder="1" applyAlignment="1" applyProtection="1">
      <alignment vertical="center" wrapText="1"/>
      <protection locked="0"/>
    </xf>
    <xf numFmtId="0" fontId="10" fillId="5" borderId="4"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7" borderId="4"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7" fillId="5" borderId="13" xfId="0" applyFont="1" applyFill="1" applyBorder="1" applyAlignment="1" applyProtection="1">
      <alignment vertical="center" wrapText="1"/>
      <protection locked="0"/>
    </xf>
    <xf numFmtId="0" fontId="7" fillId="5" borderId="14" xfId="0" applyFont="1" applyFill="1" applyBorder="1" applyAlignment="1" applyProtection="1">
      <alignment vertical="center" wrapText="1"/>
      <protection locked="0"/>
    </xf>
    <xf numFmtId="0" fontId="10" fillId="8" borderId="0" xfId="0" applyFont="1" applyFill="1" applyBorder="1" applyAlignment="1" applyProtection="1">
      <alignment horizontal="left" vertical="top" wrapText="1"/>
      <protection locked="0"/>
    </xf>
    <xf numFmtId="9" fontId="2" fillId="7" borderId="16" xfId="1" applyFont="1" applyFill="1" applyBorder="1" applyAlignment="1" applyProtection="1">
      <alignment horizontal="center" vertical="center" wrapText="1"/>
      <protection locked="0"/>
    </xf>
    <xf numFmtId="9" fontId="2" fillId="7" borderId="1" xfId="1"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7" fillId="5" borderId="15" xfId="0" applyFont="1" applyFill="1" applyBorder="1" applyAlignment="1" applyProtection="1">
      <alignment vertical="center" wrapText="1"/>
      <protection locked="0"/>
    </xf>
    <xf numFmtId="0" fontId="10" fillId="5" borderId="4"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cellXfs>
  <cellStyles count="3">
    <cellStyle name="Heading 1" xfId="2" builtinId="16"/>
    <cellStyle name="Normal" xfId="0" builtinId="0"/>
    <cellStyle name="Percent" xfId="1" builtinId="5"/>
  </cellStyles>
  <dxfs count="17">
    <dxf>
      <font>
        <b/>
        <i val="0"/>
        <strike val="0"/>
        <condense val="0"/>
        <extend val="0"/>
        <outline val="0"/>
        <shadow val="0"/>
        <u val="none"/>
        <vertAlign val="baseline"/>
        <sz val="11"/>
        <color indexed="9"/>
        <name val="Lucida Grande"/>
        <scheme val="none"/>
      </font>
      <numFmt numFmtId="0" formatCode="General"/>
      <alignment horizontal="center" vertical="center" textRotation="0" wrapText="0" indent="0" justifyLastLine="0" shrinkToFit="0" readingOrder="0"/>
      <protection locked="1" hidden="0"/>
    </dxf>
    <dxf>
      <border outline="0">
        <top style="thin">
          <color indexed="64"/>
        </top>
        <bottom style="medium">
          <color indexed="64"/>
        </bottom>
      </border>
    </dxf>
    <dxf>
      <font>
        <b/>
        <i val="0"/>
        <strike val="0"/>
        <condense val="0"/>
        <extend val="0"/>
        <outline val="0"/>
        <shadow val="0"/>
        <u val="none"/>
        <vertAlign val="baseline"/>
        <sz val="11"/>
        <color indexed="9"/>
        <name val="Lucida Grande"/>
        <scheme val="none"/>
      </font>
      <numFmt numFmtId="0" formatCode="Genera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9"/>
        <name val="Lucida Grande"/>
        <scheme val="none"/>
      </font>
      <numFmt numFmtId="0" formatCode="General"/>
      <alignment horizontal="general" vertical="top" textRotation="0" wrapText="0" indent="0" justifyLastLine="0" shrinkToFit="0" readingOrder="0"/>
      <protection locked="1" hidden="0"/>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
      <font>
        <color theme="9"/>
      </font>
      <fill>
        <patternFill>
          <bgColor theme="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E6E6E6"/>
      <rgbColor rgb="00FFFFFF"/>
      <rgbColor rgb="00DD0806"/>
      <rgbColor rgb="00FFFFFF"/>
      <rgbColor rgb="00C0C0C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6:A10" totalsRowShown="0" headerRowDxfId="3" dataDxfId="2" tableBorderDxfId="1">
  <tableColumns count="1">
    <tableColumn id="1" xr3:uid="{00000000-0010-0000-0000-000001000000}" name="For each statement below, choose the answer in each Response box from the drop down menu that best matches your organisation, based on your experience. _x000a_"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
  <sheetViews>
    <sheetView workbookViewId="0"/>
  </sheetViews>
  <sheetFormatPr defaultRowHeight="13.9"/>
  <cols>
    <col min="1" max="1" width="22.25" style="69" customWidth="1"/>
    <col min="2" max="2" width="116.125" style="69" customWidth="1"/>
  </cols>
  <sheetData>
    <row r="1" spans="1:6" s="1" customFormat="1" ht="18.600000000000001" thickBot="1">
      <c r="A1" s="64" t="s">
        <v>0</v>
      </c>
      <c r="B1" s="70"/>
      <c r="E1" s="2"/>
      <c r="F1" s="2"/>
    </row>
    <row r="2" spans="1:6" ht="39.4" customHeight="1" thickBot="1">
      <c r="A2" s="65" t="s">
        <v>1</v>
      </c>
      <c r="B2" s="71" t="s">
        <v>2</v>
      </c>
    </row>
    <row r="3" spans="1:6" ht="32.65" customHeight="1" thickBot="1">
      <c r="A3" s="65" t="s">
        <v>3</v>
      </c>
      <c r="B3" s="71" t="s">
        <v>4</v>
      </c>
    </row>
    <row r="4" spans="1:6" ht="43.5" customHeight="1">
      <c r="A4" s="65" t="s">
        <v>5</v>
      </c>
      <c r="B4" s="71" t="s">
        <v>6</v>
      </c>
    </row>
    <row r="5" spans="1:6" ht="27.6">
      <c r="A5" s="66" t="s">
        <v>7</v>
      </c>
      <c r="B5" s="72" t="s">
        <v>8</v>
      </c>
    </row>
    <row r="6" spans="1:6" ht="51" customHeight="1">
      <c r="A6" s="67"/>
      <c r="B6" s="73" t="s">
        <v>9</v>
      </c>
    </row>
    <row r="7" spans="1:6" ht="64.5" customHeight="1">
      <c r="A7" s="67"/>
      <c r="B7" s="73" t="s">
        <v>10</v>
      </c>
    </row>
    <row r="8" spans="1:6" ht="61.9" customHeight="1">
      <c r="A8" s="67"/>
      <c r="B8" s="73" t="s">
        <v>11</v>
      </c>
    </row>
    <row r="9" spans="1:6" ht="40.15" customHeight="1">
      <c r="A9" s="67"/>
      <c r="B9" s="73" t="s">
        <v>12</v>
      </c>
    </row>
    <row r="10" spans="1:6" ht="40.15" customHeight="1" thickBot="1">
      <c r="A10" s="68"/>
      <c r="B10" s="74" t="s">
        <v>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1"/>
  <sheetViews>
    <sheetView showGridLines="0" tabSelected="1" topLeftCell="A143" zoomScale="120" zoomScaleNormal="120" workbookViewId="0">
      <selection activeCell="C200" sqref="C200"/>
    </sheetView>
  </sheetViews>
  <sheetFormatPr defaultColWidth="10.25" defaultRowHeight="51" customHeight="1"/>
  <cols>
    <col min="1" max="1" width="34.25" style="11" customWidth="1"/>
    <col min="2" max="2" width="100" style="11" customWidth="1"/>
    <col min="3" max="3" width="15" style="11" customWidth="1"/>
    <col min="4" max="4" width="3" style="11" customWidth="1"/>
    <col min="5" max="5" width="12.5" style="13" customWidth="1"/>
    <col min="6" max="6" width="11.5" style="13" customWidth="1"/>
    <col min="7" max="16384" width="10.25" style="11"/>
  </cols>
  <sheetData>
    <row r="1" spans="1:6" ht="18">
      <c r="B1" s="12" t="s">
        <v>14</v>
      </c>
    </row>
    <row r="2" spans="1:6" ht="13.9">
      <c r="A2" s="14" t="s">
        <v>15</v>
      </c>
      <c r="B2" s="15"/>
    </row>
    <row r="3" spans="1:6" ht="27.6">
      <c r="A3" s="16" t="s">
        <v>16</v>
      </c>
      <c r="B3" s="15"/>
    </row>
    <row r="4" spans="1:6" ht="27.6">
      <c r="A4" s="16" t="s">
        <v>17</v>
      </c>
      <c r="B4" s="15"/>
    </row>
    <row r="5" spans="1:6" ht="14.45" thickBot="1">
      <c r="A5" s="17" t="s">
        <v>18</v>
      </c>
      <c r="B5" s="18"/>
      <c r="E5" s="92" t="s">
        <v>19</v>
      </c>
      <c r="F5" s="92"/>
    </row>
    <row r="6" spans="1:6" ht="13.9">
      <c r="A6" s="50" t="s">
        <v>20</v>
      </c>
      <c r="B6" s="56"/>
      <c r="C6" s="57"/>
      <c r="E6" s="92"/>
      <c r="F6" s="92"/>
    </row>
    <row r="7" spans="1:6" ht="13.9">
      <c r="A7" s="51" t="s">
        <v>21</v>
      </c>
      <c r="B7" s="55" t="s">
        <v>22</v>
      </c>
      <c r="C7" s="58"/>
      <c r="E7" s="92"/>
      <c r="F7" s="92"/>
    </row>
    <row r="8" spans="1:6" ht="13.9">
      <c r="A8" s="51" t="s">
        <v>23</v>
      </c>
      <c r="B8" s="55" t="s">
        <v>24</v>
      </c>
      <c r="C8" s="58"/>
      <c r="E8" s="92"/>
      <c r="F8" s="92"/>
    </row>
    <row r="9" spans="1:6" ht="13.9">
      <c r="A9" s="51" t="s">
        <v>25</v>
      </c>
      <c r="B9" s="55" t="s">
        <v>26</v>
      </c>
      <c r="C9" s="58"/>
      <c r="E9" s="92"/>
      <c r="F9" s="92"/>
    </row>
    <row r="10" spans="1:6" ht="14.45" thickBot="1">
      <c r="A10" s="52" t="s">
        <v>27</v>
      </c>
      <c r="B10" s="59" t="s">
        <v>28</v>
      </c>
      <c r="C10" s="60"/>
      <c r="E10" s="92"/>
      <c r="F10" s="92"/>
    </row>
    <row r="11" spans="1:6" ht="51" customHeight="1">
      <c r="A11" s="20"/>
      <c r="B11" s="21"/>
      <c r="C11" s="19"/>
    </row>
    <row r="12" spans="1:6" ht="51" customHeight="1">
      <c r="A12" s="130" t="s">
        <v>29</v>
      </c>
      <c r="B12" s="131"/>
      <c r="C12" s="126" t="s">
        <v>30</v>
      </c>
      <c r="E12" s="93" t="s">
        <v>31</v>
      </c>
      <c r="F12" s="93" t="s">
        <v>32</v>
      </c>
    </row>
    <row r="13" spans="1:6" ht="51" customHeight="1">
      <c r="A13" s="123" t="s">
        <v>33</v>
      </c>
      <c r="B13" s="124"/>
      <c r="C13" s="110"/>
      <c r="E13" s="94"/>
      <c r="F13" s="94"/>
    </row>
    <row r="14" spans="1:6" ht="51" customHeight="1">
      <c r="A14" s="118" t="s">
        <v>34</v>
      </c>
      <c r="B14" s="22" t="s">
        <v>35</v>
      </c>
      <c r="C14" s="23"/>
      <c r="E14" s="101">
        <f>IFERROR((((COUNTIF(Vision_and_Mission,$A$8))*0.5)+(COUNTIF(Vision_and_Mission,$A$9)))/((ROWS(Vision_and_Mission))-(COUNTIF(Vision_and_Mission,$A$10))),$A$10)</f>
        <v>0</v>
      </c>
      <c r="F14" s="98">
        <f>AVERAGE(E14:E28)</f>
        <v>0</v>
      </c>
    </row>
    <row r="15" spans="1:6" ht="51" customHeight="1">
      <c r="A15" s="118"/>
      <c r="B15" s="24" t="s">
        <v>36</v>
      </c>
      <c r="C15" s="23"/>
      <c r="E15" s="102"/>
      <c r="F15" s="99"/>
    </row>
    <row r="16" spans="1:6" ht="51" customHeight="1">
      <c r="A16" s="119"/>
      <c r="B16" s="24" t="s">
        <v>37</v>
      </c>
      <c r="C16" s="23"/>
      <c r="E16" s="103"/>
      <c r="F16" s="99"/>
    </row>
    <row r="17" spans="1:8" ht="51" customHeight="1">
      <c r="A17" s="117" t="s">
        <v>38</v>
      </c>
      <c r="B17" s="24" t="s">
        <v>39</v>
      </c>
      <c r="C17" s="23"/>
      <c r="E17" s="104">
        <f>IFERROR((((COUNTIF(Goals,$A$8))*0.5)+(COUNTIF(Goals,$A$9)))/((ROWS(Goals))-(COUNTIF(Goals,$A$10))),$A$10)</f>
        <v>0</v>
      </c>
      <c r="F17" s="99"/>
    </row>
    <row r="18" spans="1:8" ht="51" customHeight="1">
      <c r="A18" s="118"/>
      <c r="B18" s="24" t="s">
        <v>40</v>
      </c>
      <c r="C18" s="23"/>
      <c r="E18" s="105"/>
      <c r="F18" s="99"/>
    </row>
    <row r="19" spans="1:8" ht="51" customHeight="1">
      <c r="A19" s="118"/>
      <c r="B19" s="24" t="s">
        <v>41</v>
      </c>
      <c r="C19" s="23"/>
      <c r="E19" s="105"/>
      <c r="F19" s="99"/>
    </row>
    <row r="20" spans="1:8" ht="51" customHeight="1">
      <c r="A20" s="119"/>
      <c r="B20" s="24" t="s">
        <v>42</v>
      </c>
      <c r="C20" s="23"/>
      <c r="E20" s="106"/>
      <c r="F20" s="99"/>
    </row>
    <row r="21" spans="1:8" ht="51" customHeight="1">
      <c r="A21" s="117" t="s">
        <v>43</v>
      </c>
      <c r="B21" s="24" t="s">
        <v>44</v>
      </c>
      <c r="C21" s="23"/>
      <c r="E21" s="104">
        <f>IFERROR((((COUNTIF(Strategic_Plan,$A$8))*0.5)+(COUNTIF(Strategic_Plan,$A$9)))/((ROWS(Strategic_Plan))-(COUNTIF(Strategic_Plan,$A$10))),$A$10)</f>
        <v>0</v>
      </c>
      <c r="F21" s="99"/>
    </row>
    <row r="22" spans="1:8" ht="51" customHeight="1">
      <c r="A22" s="118"/>
      <c r="B22" s="24" t="s">
        <v>45</v>
      </c>
      <c r="C22" s="23"/>
      <c r="E22" s="105"/>
      <c r="F22" s="99"/>
    </row>
    <row r="23" spans="1:8" ht="51" customHeight="1">
      <c r="A23" s="118"/>
      <c r="B23" s="24" t="s">
        <v>46</v>
      </c>
      <c r="C23" s="23"/>
      <c r="E23" s="105"/>
      <c r="F23" s="99"/>
    </row>
    <row r="24" spans="1:8" ht="51" customHeight="1">
      <c r="A24" s="119"/>
      <c r="B24" s="24" t="s">
        <v>47</v>
      </c>
      <c r="C24" s="23"/>
      <c r="E24" s="106"/>
      <c r="F24" s="99"/>
    </row>
    <row r="25" spans="1:8" ht="51" customHeight="1">
      <c r="A25" s="117" t="s">
        <v>48</v>
      </c>
      <c r="B25" s="24" t="s">
        <v>49</v>
      </c>
      <c r="C25" s="23"/>
      <c r="E25" s="104">
        <f>IFERROR((((COUNTIF(Annual_Workplan,$A$8))*0.5)+(COUNTIF(Annual_Workplan,$A$9)))/((ROWS(Annual_Workplan))-(COUNTIF(Annual_Workplan,$A$10))),$A$10)</f>
        <v>0</v>
      </c>
      <c r="F25" s="99"/>
    </row>
    <row r="26" spans="1:8" ht="51" customHeight="1">
      <c r="A26" s="119"/>
      <c r="B26" s="24" t="s">
        <v>50</v>
      </c>
      <c r="C26" s="23"/>
      <c r="E26" s="106"/>
      <c r="F26" s="99"/>
    </row>
    <row r="27" spans="1:8" ht="51" customHeight="1">
      <c r="A27" s="117" t="s">
        <v>51</v>
      </c>
      <c r="B27" s="24" t="s">
        <v>52</v>
      </c>
      <c r="C27" s="23"/>
      <c r="E27" s="104">
        <f>IFERROR((((COUNTIF(Organisational_Management,$A$8))*0.5)+(COUNTIF(Organisational_Management,$A$9)))/((ROWS(Organisational_Management))-(COUNTIF(Organisational_Management,$A$10))),$A$10)</f>
        <v>0</v>
      </c>
      <c r="F27" s="99"/>
    </row>
    <row r="28" spans="1:8" ht="51" customHeight="1">
      <c r="A28" s="119"/>
      <c r="B28" s="24" t="s">
        <v>53</v>
      </c>
      <c r="C28" s="23"/>
      <c r="E28" s="106"/>
      <c r="F28" s="100"/>
    </row>
    <row r="29" spans="1:8" ht="15">
      <c r="A29" s="125" t="s">
        <v>54</v>
      </c>
      <c r="B29" s="125"/>
      <c r="C29" s="125"/>
      <c r="E29" s="25"/>
      <c r="F29" s="26"/>
    </row>
    <row r="30" spans="1:8" ht="51" customHeight="1" thickBot="1">
      <c r="A30" s="27"/>
      <c r="B30" s="27"/>
      <c r="C30" s="28"/>
      <c r="E30" s="29"/>
      <c r="F30" s="26"/>
    </row>
    <row r="31" spans="1:8" ht="51" customHeight="1">
      <c r="A31" s="113" t="s">
        <v>55</v>
      </c>
      <c r="B31" s="114"/>
      <c r="C31" s="110" t="s">
        <v>30</v>
      </c>
      <c r="E31" s="93" t="s">
        <v>31</v>
      </c>
      <c r="F31" s="93" t="s">
        <v>32</v>
      </c>
    </row>
    <row r="32" spans="1:8" ht="29.45" customHeight="1">
      <c r="A32" s="123" t="s">
        <v>56</v>
      </c>
      <c r="B32" s="124"/>
      <c r="C32" s="110"/>
      <c r="E32" s="94"/>
      <c r="F32" s="94"/>
      <c r="H32" s="30"/>
    </row>
    <row r="33" spans="1:6" ht="51" customHeight="1">
      <c r="A33" s="117" t="s">
        <v>57</v>
      </c>
      <c r="B33" s="22" t="s">
        <v>58</v>
      </c>
      <c r="C33" s="75"/>
      <c r="E33" s="82">
        <f>IFERROR((((COUNTIF(Crisis_prediction_and_avoidance,$A$8))*0.5)+(COUNTIF(Crisis_prediction_and_avoidance,$A$9)))/((ROWS(Crisis_prediction_and_avoidance))-(COUNTIF(Crisis_prediction_and_avoidance,$A$10))),$A$10)</f>
        <v>0</v>
      </c>
      <c r="F33" s="88">
        <f>AVERAGE(E33:E49)</f>
        <v>0</v>
      </c>
    </row>
    <row r="34" spans="1:6" ht="51" customHeight="1">
      <c r="A34" s="118"/>
      <c r="B34" s="24" t="s">
        <v>59</v>
      </c>
      <c r="C34" s="75"/>
      <c r="E34" s="83"/>
      <c r="F34" s="89"/>
    </row>
    <row r="35" spans="1:6" ht="51" customHeight="1">
      <c r="A35" s="118"/>
      <c r="B35" s="24" t="s">
        <v>60</v>
      </c>
      <c r="C35" s="75"/>
      <c r="E35" s="83"/>
      <c r="F35" s="89"/>
    </row>
    <row r="36" spans="1:6" ht="51" customHeight="1">
      <c r="A36" s="118"/>
      <c r="B36" s="24" t="s">
        <v>61</v>
      </c>
      <c r="C36" s="75"/>
      <c r="E36" s="83"/>
      <c r="F36" s="89"/>
    </row>
    <row r="37" spans="1:6" ht="51" customHeight="1">
      <c r="A37" s="118"/>
      <c r="B37" s="24" t="s">
        <v>62</v>
      </c>
      <c r="C37" s="75"/>
      <c r="E37" s="83"/>
      <c r="F37" s="89"/>
    </row>
    <row r="38" spans="1:6" ht="51" customHeight="1">
      <c r="A38" s="119"/>
      <c r="B38" s="24" t="s">
        <v>63</v>
      </c>
      <c r="C38" s="75"/>
      <c r="E38" s="83"/>
      <c r="F38" s="89"/>
    </row>
    <row r="39" spans="1:6" ht="51" customHeight="1">
      <c r="A39" s="117" t="s">
        <v>64</v>
      </c>
      <c r="B39" s="24" t="s">
        <v>65</v>
      </c>
      <c r="C39" s="75"/>
      <c r="E39" s="82">
        <f>IFERROR((((COUNTIF(Crisis_coping,$A$8))*0.5)+(COUNTIF(Crisis_coping,$A$9)))/((ROWS(Crisis_coping))-(COUNTIF(Crisis_coping,$A$10))),$A$10)</f>
        <v>0</v>
      </c>
      <c r="F39" s="89"/>
    </row>
    <row r="40" spans="1:6" ht="51" customHeight="1">
      <c r="A40" s="118"/>
      <c r="B40" s="24" t="s">
        <v>66</v>
      </c>
      <c r="C40" s="75"/>
      <c r="E40" s="83"/>
      <c r="F40" s="89"/>
    </row>
    <row r="41" spans="1:6" ht="51" customHeight="1">
      <c r="A41" s="118"/>
      <c r="B41" s="24" t="s">
        <v>67</v>
      </c>
      <c r="C41" s="75"/>
      <c r="E41" s="83"/>
      <c r="F41" s="89"/>
    </row>
    <row r="42" spans="1:6" ht="51" customHeight="1">
      <c r="A42" s="118"/>
      <c r="B42" s="24" t="s">
        <v>68</v>
      </c>
      <c r="C42" s="75"/>
      <c r="E42" s="83"/>
      <c r="F42" s="89"/>
    </row>
    <row r="43" spans="1:6" ht="51" customHeight="1">
      <c r="A43" s="118"/>
      <c r="B43" s="24" t="s">
        <v>69</v>
      </c>
      <c r="C43" s="75"/>
      <c r="E43" s="83"/>
      <c r="F43" s="89"/>
    </row>
    <row r="44" spans="1:6" ht="51" customHeight="1" thickBot="1">
      <c r="A44" s="119"/>
      <c r="B44" s="24" t="s">
        <v>70</v>
      </c>
      <c r="C44" s="75"/>
      <c r="E44" s="91"/>
      <c r="F44" s="89"/>
    </row>
    <row r="45" spans="1:6" ht="51" customHeight="1">
      <c r="A45" s="117" t="s">
        <v>71</v>
      </c>
      <c r="B45" s="24" t="s">
        <v>72</v>
      </c>
      <c r="C45" s="75"/>
      <c r="E45" s="82">
        <f>IFERROR((((COUNTIF(Staff_well_being_and_collaboration,$A$8))*0.5)+(COUNTIF(Staff_well_being_and_collaboration,$A$9)))/((ROWS(Staff_well_being_and_collaboration))-(COUNTIF(Staff_well_being_and_collaboration,$A$10))),$A$10)</f>
        <v>0</v>
      </c>
      <c r="F45" s="89"/>
    </row>
    <row r="46" spans="1:6" ht="51" customHeight="1">
      <c r="A46" s="118"/>
      <c r="B46" s="24" t="s">
        <v>73</v>
      </c>
      <c r="C46" s="75"/>
      <c r="E46" s="83"/>
      <c r="F46" s="89"/>
    </row>
    <row r="47" spans="1:6" ht="51" customHeight="1">
      <c r="A47" s="118"/>
      <c r="B47" s="24" t="s">
        <v>74</v>
      </c>
      <c r="C47" s="75"/>
      <c r="E47" s="83"/>
      <c r="F47" s="89"/>
    </row>
    <row r="48" spans="1:6" ht="51" customHeight="1">
      <c r="A48" s="118"/>
      <c r="B48" s="24" t="s">
        <v>75</v>
      </c>
      <c r="C48" s="75"/>
      <c r="E48" s="83"/>
      <c r="F48" s="89"/>
    </row>
    <row r="49" spans="1:6" ht="51" customHeight="1" thickBot="1">
      <c r="A49" s="119"/>
      <c r="B49" s="24" t="s">
        <v>76</v>
      </c>
      <c r="C49" s="31"/>
      <c r="E49" s="91"/>
      <c r="F49" s="90"/>
    </row>
    <row r="50" spans="1:6" ht="51" customHeight="1">
      <c r="A50" s="125" t="s">
        <v>77</v>
      </c>
      <c r="B50" s="125"/>
      <c r="C50" s="125"/>
    </row>
    <row r="51" spans="1:6" ht="51" customHeight="1" thickBot="1">
      <c r="A51" s="32"/>
      <c r="B51" s="33"/>
      <c r="C51" s="28"/>
    </row>
    <row r="52" spans="1:6" ht="51" customHeight="1">
      <c r="A52" s="113" t="s">
        <v>78</v>
      </c>
      <c r="B52" s="132"/>
      <c r="C52" s="127" t="s">
        <v>30</v>
      </c>
      <c r="E52" s="93" t="s">
        <v>31</v>
      </c>
      <c r="F52" s="93" t="s">
        <v>32</v>
      </c>
    </row>
    <row r="53" spans="1:6" ht="51" customHeight="1">
      <c r="A53" s="123" t="s">
        <v>79</v>
      </c>
      <c r="B53" s="133"/>
      <c r="C53" s="127"/>
      <c r="E53" s="94"/>
      <c r="F53" s="94"/>
    </row>
    <row r="54" spans="1:6" ht="51" customHeight="1">
      <c r="A54" s="118" t="s">
        <v>80</v>
      </c>
      <c r="B54" s="22" t="s">
        <v>81</v>
      </c>
      <c r="C54" s="75"/>
      <c r="E54" s="82">
        <f>IFERROR((((COUNTIF(Organisational_leadership,$A$8))*0.5)+(COUNTIF(Organisational_leadership,$A$9)))/((ROWS(Organisational_leadership))-(COUNTIF(Organisational_leadership,$A$10))),$A$10)</f>
        <v>0</v>
      </c>
      <c r="F54" s="88">
        <f>AVERAGE(E54:E58)</f>
        <v>0</v>
      </c>
    </row>
    <row r="55" spans="1:6" ht="51" customHeight="1" thickBot="1">
      <c r="A55" s="119"/>
      <c r="B55" s="24" t="s">
        <v>82</v>
      </c>
      <c r="C55" s="75"/>
      <c r="E55" s="91"/>
      <c r="F55" s="89"/>
    </row>
    <row r="56" spans="1:6" ht="51" customHeight="1">
      <c r="A56" s="117" t="s">
        <v>83</v>
      </c>
      <c r="B56" s="24" t="s">
        <v>84</v>
      </c>
      <c r="C56" s="75"/>
      <c r="E56" s="82">
        <f>IFERROR((((COUNTIF(Managing_for_resilience,$A$8))*0.5)+(COUNTIF(Managing_for_resilience,$A$9)))/((ROWS(Managing_for_resilience))-(COUNTIF(Managing_for_resilience,$A$10))),$A$10)</f>
        <v>0</v>
      </c>
      <c r="F56" s="89"/>
    </row>
    <row r="57" spans="1:6" ht="51" customHeight="1">
      <c r="A57" s="118"/>
      <c r="B57" s="24" t="s">
        <v>85</v>
      </c>
      <c r="C57" s="75"/>
      <c r="E57" s="83"/>
      <c r="F57" s="89"/>
    </row>
    <row r="58" spans="1:6" ht="51" customHeight="1" thickBot="1">
      <c r="A58" s="119"/>
      <c r="B58" s="24" t="s">
        <v>86</v>
      </c>
      <c r="C58" s="75"/>
      <c r="E58" s="91"/>
      <c r="F58" s="90"/>
    </row>
    <row r="59" spans="1:6" ht="51" customHeight="1">
      <c r="A59" s="125" t="s">
        <v>87</v>
      </c>
      <c r="B59" s="125"/>
      <c r="C59" s="125"/>
    </row>
    <row r="60" spans="1:6" ht="51" customHeight="1" thickBot="1">
      <c r="A60" s="34"/>
      <c r="B60" s="35"/>
      <c r="C60" s="28"/>
    </row>
    <row r="61" spans="1:6" ht="51" customHeight="1">
      <c r="A61" s="113" t="s">
        <v>88</v>
      </c>
      <c r="B61" s="114"/>
      <c r="C61" s="110" t="s">
        <v>30</v>
      </c>
      <c r="E61" s="93" t="s">
        <v>31</v>
      </c>
      <c r="F61" s="93" t="s">
        <v>32</v>
      </c>
    </row>
    <row r="62" spans="1:6" ht="51" customHeight="1">
      <c r="A62" s="123" t="s">
        <v>89</v>
      </c>
      <c r="B62" s="124"/>
      <c r="C62" s="110"/>
      <c r="E62" s="94"/>
      <c r="F62" s="94"/>
    </row>
    <row r="63" spans="1:6" ht="51" customHeight="1">
      <c r="A63" s="117" t="s">
        <v>90</v>
      </c>
      <c r="B63" s="22" t="s">
        <v>91</v>
      </c>
      <c r="C63" s="75"/>
      <c r="E63" s="82">
        <f>IFERROR((((COUNTIF(Governing_Documents,$A$8))*0.5)+(COUNTIF(Governing_Documents,$A$9)))/((ROWS(Governing_Documents))-(COUNTIF(Governing_Documents,$A$10))),$A$10)</f>
        <v>0</v>
      </c>
      <c r="F63" s="88">
        <f>AVERAGE(E63:E74)</f>
        <v>0</v>
      </c>
    </row>
    <row r="64" spans="1:6" ht="51" customHeight="1">
      <c r="A64" s="118"/>
      <c r="B64" s="36" t="s">
        <v>92</v>
      </c>
      <c r="C64" s="75"/>
      <c r="E64" s="83"/>
      <c r="F64" s="89"/>
    </row>
    <row r="65" spans="1:6" ht="51" customHeight="1" thickBot="1">
      <c r="A65" s="119"/>
      <c r="B65" s="24" t="s">
        <v>93</v>
      </c>
      <c r="C65" s="75"/>
      <c r="E65" s="91"/>
      <c r="F65" s="89"/>
    </row>
    <row r="66" spans="1:6" ht="51" customHeight="1" thickBot="1">
      <c r="A66" s="37" t="s">
        <v>94</v>
      </c>
      <c r="B66" s="24" t="s">
        <v>95</v>
      </c>
      <c r="C66" s="75"/>
      <c r="E66" s="54">
        <f>IFERROR((((COUNTIF(Transparent_Governance,$A$8))*0.5)+(COUNTIF(Transparent_Governance,$A$9)))/((ROWS(Transparent_Governance))-(COUNTIF(Transparent_Governance,$A$10))),$A$10)</f>
        <v>0</v>
      </c>
      <c r="F66" s="89"/>
    </row>
    <row r="67" spans="1:6" ht="51" customHeight="1">
      <c r="A67" s="117" t="s">
        <v>96</v>
      </c>
      <c r="B67" s="24" t="s">
        <v>97</v>
      </c>
      <c r="C67" s="75"/>
      <c r="E67" s="82">
        <f>IFERROR((((COUNTIF(Governing_Body_Composition,$A$8))*0.5)+(COUNTIF(Governing_Body_Composition,$A$9)))/((ROWS(Governing_Body_Composition))-(COUNTIF(Governing_Body_Composition,$A$10))),$A$10)</f>
        <v>0</v>
      </c>
      <c r="F67" s="89"/>
    </row>
    <row r="68" spans="1:6" ht="51" customHeight="1">
      <c r="A68" s="118"/>
      <c r="B68" s="24" t="s">
        <v>98</v>
      </c>
      <c r="C68" s="75"/>
      <c r="E68" s="83"/>
      <c r="F68" s="89"/>
    </row>
    <row r="69" spans="1:6" ht="51" customHeight="1" thickBot="1">
      <c r="A69" s="119"/>
      <c r="B69" s="24" t="s">
        <v>99</v>
      </c>
      <c r="C69" s="75"/>
      <c r="E69" s="91"/>
      <c r="F69" s="89"/>
    </row>
    <row r="70" spans="1:6" ht="51" customHeight="1">
      <c r="A70" s="117" t="s">
        <v>100</v>
      </c>
      <c r="B70" s="24" t="s">
        <v>101</v>
      </c>
      <c r="C70" s="75"/>
      <c r="E70" s="82">
        <f>IFERROR((((COUNTIF(Governing_Body_Roles,$A$8))*0.5)+(COUNTIF(Governing_Body_Roles,$A$9)))/((ROWS(Governing_Body_Roles))-(COUNTIF(Governing_Body_Roles,$A$10))),$A$10)</f>
        <v>0</v>
      </c>
      <c r="F70" s="89"/>
    </row>
    <row r="71" spans="1:6" ht="51" customHeight="1">
      <c r="A71" s="118"/>
      <c r="B71" s="24" t="s">
        <v>102</v>
      </c>
      <c r="C71" s="75"/>
      <c r="E71" s="83"/>
      <c r="F71" s="89"/>
    </row>
    <row r="72" spans="1:6" ht="51" customHeight="1" thickBot="1">
      <c r="A72" s="119"/>
      <c r="B72" s="24" t="s">
        <v>103</v>
      </c>
      <c r="C72" s="76"/>
      <c r="E72" s="91"/>
      <c r="F72" s="89"/>
    </row>
    <row r="73" spans="1:6" ht="51" customHeight="1">
      <c r="A73" s="117" t="s">
        <v>104</v>
      </c>
      <c r="B73" s="24" t="s">
        <v>105</v>
      </c>
      <c r="C73" s="77"/>
      <c r="E73" s="82">
        <f>IFERROR((((COUNTIF(Governing_Body_Meetings,$A$8))*0.5)+(COUNTIF(Governing_Body_Meetings,$A$9)))/((ROWS(Governing_Body_Meetings))-(COUNTIF(Governing_Body_Meetings,$A$10))),$A$10)</f>
        <v>0</v>
      </c>
      <c r="F73" s="89"/>
    </row>
    <row r="74" spans="1:6" ht="51" customHeight="1" thickBot="1">
      <c r="A74" s="119"/>
      <c r="B74" s="24" t="s">
        <v>106</v>
      </c>
      <c r="C74" s="75"/>
      <c r="E74" s="91"/>
      <c r="F74" s="90"/>
    </row>
    <row r="75" spans="1:6" ht="51" customHeight="1">
      <c r="A75" s="125" t="s">
        <v>107</v>
      </c>
      <c r="B75" s="125"/>
      <c r="C75" s="125"/>
    </row>
    <row r="76" spans="1:6" ht="51" customHeight="1" thickBot="1">
      <c r="A76" s="34"/>
      <c r="B76" s="35"/>
      <c r="C76" s="28"/>
    </row>
    <row r="77" spans="1:6" ht="51" customHeight="1">
      <c r="A77" s="113" t="s">
        <v>108</v>
      </c>
      <c r="B77" s="114"/>
      <c r="C77" s="110" t="s">
        <v>30</v>
      </c>
      <c r="E77" s="93" t="s">
        <v>31</v>
      </c>
      <c r="F77" s="93" t="s">
        <v>32</v>
      </c>
    </row>
    <row r="78" spans="1:6" ht="51" customHeight="1">
      <c r="A78" s="123" t="s">
        <v>109</v>
      </c>
      <c r="B78" s="124"/>
      <c r="C78" s="110"/>
      <c r="E78" s="94"/>
      <c r="F78" s="94"/>
    </row>
    <row r="79" spans="1:6" ht="51" customHeight="1">
      <c r="A79" s="117" t="s">
        <v>110</v>
      </c>
      <c r="B79" s="22" t="s">
        <v>111</v>
      </c>
      <c r="C79" s="78"/>
      <c r="E79" s="82">
        <f>IFERROR((((COUNTIF(Staff_roles_Job_Descriptions,$A$8))*0.5)+(COUNTIF(Staff_roles_Job_Descriptions,$A$9)))/((ROWS(Staff_roles_Job_Descriptions))-(COUNTIF(Staff_roles_Job_Descriptions,$A$10))),$A$10)</f>
        <v>0</v>
      </c>
      <c r="F79" s="88">
        <f>AVERAGE(E79:E96)</f>
        <v>0</v>
      </c>
    </row>
    <row r="80" spans="1:6" ht="51" customHeight="1">
      <c r="A80" s="118"/>
      <c r="B80" s="24" t="s">
        <v>112</v>
      </c>
      <c r="C80" s="78"/>
      <c r="E80" s="83"/>
      <c r="F80" s="89"/>
    </row>
    <row r="81" spans="1:6" ht="51" customHeight="1">
      <c r="A81" s="118"/>
      <c r="B81" s="24" t="s">
        <v>113</v>
      </c>
      <c r="C81" s="78"/>
      <c r="E81" s="83"/>
      <c r="F81" s="89"/>
    </row>
    <row r="82" spans="1:6" ht="51" customHeight="1" thickBot="1">
      <c r="A82" s="119"/>
      <c r="B82" s="24" t="s">
        <v>114</v>
      </c>
      <c r="C82" s="78"/>
      <c r="E82" s="91"/>
      <c r="F82" s="89"/>
    </row>
    <row r="83" spans="1:6" ht="51" customHeight="1">
      <c r="A83" s="117" t="s">
        <v>115</v>
      </c>
      <c r="B83" s="24" t="s">
        <v>116</v>
      </c>
      <c r="C83" s="78"/>
      <c r="E83" s="82">
        <f>IFERROR((((COUNTIF(Performance_Management,$A$8))*0.5)+(COUNTIF(Performance_Management,$A$9)))/((ROWS(Performance_Management))-(COUNTIF(Performance_Management,$A$10))),$A$10)</f>
        <v>0</v>
      </c>
      <c r="F83" s="89"/>
    </row>
    <row r="84" spans="1:6" ht="51" customHeight="1" thickBot="1">
      <c r="A84" s="119"/>
      <c r="B84" s="24" t="s">
        <v>117</v>
      </c>
      <c r="C84" s="78"/>
      <c r="E84" s="91"/>
      <c r="F84" s="89"/>
    </row>
    <row r="85" spans="1:6" ht="51" customHeight="1">
      <c r="A85" s="117" t="s">
        <v>118</v>
      </c>
      <c r="B85" s="24" t="s">
        <v>119</v>
      </c>
      <c r="C85" s="78"/>
      <c r="E85" s="82">
        <f>IFERROR((((COUNTIF(Professional_Development,$A$8))*0.5)+(COUNTIF(Professional_Development,$A$9)))/((ROWS(Professional_Development))-(COUNTIF(Professional_Development,$A$10))),$A$10)</f>
        <v>0</v>
      </c>
      <c r="F85" s="89"/>
    </row>
    <row r="86" spans="1:6" ht="51" customHeight="1" thickBot="1">
      <c r="A86" s="119"/>
      <c r="B86" s="24" t="s">
        <v>120</v>
      </c>
      <c r="C86" s="78"/>
      <c r="E86" s="91"/>
      <c r="F86" s="89"/>
    </row>
    <row r="87" spans="1:6" ht="51" customHeight="1">
      <c r="A87" s="117" t="s">
        <v>121</v>
      </c>
      <c r="B87" s="36" t="s">
        <v>122</v>
      </c>
      <c r="C87" s="75"/>
      <c r="E87" s="82">
        <f>IFERROR((((COUNTIF(Administration_Policies,$A$8))*0.5)+(COUNTIF(Administration_Policies,$A$9)))/((ROWS(Administration_Policies))-(COUNTIF(Administration_Policies,$A$10))),$A$10)</f>
        <v>0</v>
      </c>
      <c r="F87" s="89"/>
    </row>
    <row r="88" spans="1:6" ht="51" customHeight="1">
      <c r="A88" s="118"/>
      <c r="B88" s="24" t="s">
        <v>123</v>
      </c>
      <c r="C88" s="75"/>
      <c r="E88" s="83"/>
      <c r="F88" s="89"/>
    </row>
    <row r="89" spans="1:6" ht="51" customHeight="1" thickBot="1">
      <c r="A89" s="119"/>
      <c r="B89" s="24" t="s">
        <v>124</v>
      </c>
      <c r="C89" s="77"/>
      <c r="E89" s="91"/>
      <c r="F89" s="89"/>
    </row>
    <row r="90" spans="1:6" ht="51" customHeight="1">
      <c r="A90" s="117" t="s">
        <v>125</v>
      </c>
      <c r="B90" s="24" t="s">
        <v>126</v>
      </c>
      <c r="C90" s="75"/>
      <c r="E90" s="82">
        <f>IFERROR((((COUNTIF(Recruitment,$A$8))*0.5)+(COUNTIF(Recruitment,$A$9)))/((ROWS(Recruitment))-(COUNTIF(Recruitment,$A$10))),$A$10)</f>
        <v>0</v>
      </c>
      <c r="F90" s="89"/>
    </row>
    <row r="91" spans="1:6" ht="51" customHeight="1" thickBot="1">
      <c r="A91" s="119"/>
      <c r="B91" s="24" t="s">
        <v>127</v>
      </c>
      <c r="C91" s="75"/>
      <c r="E91" s="91"/>
      <c r="F91" s="89"/>
    </row>
    <row r="92" spans="1:6" ht="51" customHeight="1">
      <c r="A92" s="117" t="s">
        <v>128</v>
      </c>
      <c r="B92" s="24" t="s">
        <v>129</v>
      </c>
      <c r="C92" s="75"/>
      <c r="E92" s="82">
        <f>IFERROR((((COUNTIF(Salary_Scale_Benefits,$A$8))*0.5)+(COUNTIF(Salary_Scale_Benefits,$A$9)))/((ROWS(Salary_Scale_Benefits))-(COUNTIF(Salary_Scale_Benefits,$A$10))),$A$10)</f>
        <v>0</v>
      </c>
      <c r="F92" s="89"/>
    </row>
    <row r="93" spans="1:6" ht="51" customHeight="1" thickBot="1">
      <c r="A93" s="119"/>
      <c r="B93" s="24" t="s">
        <v>130</v>
      </c>
      <c r="C93" s="75"/>
      <c r="E93" s="91"/>
      <c r="F93" s="89"/>
    </row>
    <row r="94" spans="1:6" ht="51" customHeight="1">
      <c r="A94" s="117" t="s">
        <v>131</v>
      </c>
      <c r="B94" s="24" t="s">
        <v>132</v>
      </c>
      <c r="C94" s="75"/>
      <c r="E94" s="82">
        <f>IFERROR((((COUNTIF(Volunteers,$A$8))*0.5)+(COUNTIF(Volunteers,$A$9)))/((ROWS(Volunteers))-(COUNTIF(Volunteers,$A$10))),$A$10)</f>
        <v>0</v>
      </c>
      <c r="F94" s="89"/>
    </row>
    <row r="95" spans="1:6" ht="51" customHeight="1">
      <c r="A95" s="118"/>
      <c r="B95" s="24" t="s">
        <v>133</v>
      </c>
      <c r="C95" s="75"/>
      <c r="E95" s="83"/>
      <c r="F95" s="89"/>
    </row>
    <row r="96" spans="1:6" ht="51" customHeight="1" thickBot="1">
      <c r="A96" s="119"/>
      <c r="B96" s="24" t="s">
        <v>134</v>
      </c>
      <c r="C96" s="75"/>
      <c r="E96" s="91"/>
      <c r="F96" s="90"/>
    </row>
    <row r="97" spans="1:6" ht="51" customHeight="1">
      <c r="A97" s="125" t="s">
        <v>135</v>
      </c>
      <c r="B97" s="125"/>
      <c r="C97" s="125"/>
    </row>
    <row r="98" spans="1:6" ht="51" customHeight="1" thickBot="1">
      <c r="A98" s="34"/>
      <c r="B98" s="35"/>
      <c r="C98" s="28"/>
    </row>
    <row r="99" spans="1:6" ht="51" customHeight="1">
      <c r="A99" s="113" t="s">
        <v>136</v>
      </c>
      <c r="B99" s="114"/>
      <c r="C99" s="110" t="s">
        <v>30</v>
      </c>
      <c r="E99" s="93" t="s">
        <v>31</v>
      </c>
      <c r="F99" s="93" t="s">
        <v>32</v>
      </c>
    </row>
    <row r="100" spans="1:6" ht="51" customHeight="1">
      <c r="A100" s="123" t="s">
        <v>137</v>
      </c>
      <c r="B100" s="124"/>
      <c r="C100" s="110"/>
      <c r="E100" s="94"/>
      <c r="F100" s="94"/>
    </row>
    <row r="101" spans="1:6" ht="51" customHeight="1">
      <c r="A101" s="117" t="s">
        <v>138</v>
      </c>
      <c r="B101" s="22" t="s">
        <v>139</v>
      </c>
      <c r="C101" s="75"/>
      <c r="E101" s="82">
        <f>IFERROR((((COUNTIF(Information_sharing_and_collaboration,$A$8))*0.5)+(COUNTIF(Information_sharing_and_collaboration,$A$9)))/((ROWS(Information_sharing_and_collaboration))-(COUNTIF(Information_sharing_and_collaboration,$A$10))),$A$10)</f>
        <v>0</v>
      </c>
      <c r="F101" s="88">
        <f>AVERAGE(E101:E108)</f>
        <v>0</v>
      </c>
    </row>
    <row r="102" spans="1:6" ht="51" customHeight="1">
      <c r="A102" s="118"/>
      <c r="B102" s="24" t="s">
        <v>140</v>
      </c>
      <c r="C102" s="75"/>
      <c r="E102" s="83"/>
      <c r="F102" s="89"/>
    </row>
    <row r="103" spans="1:6" ht="51" customHeight="1">
      <c r="A103" s="118"/>
      <c r="B103" s="24" t="s">
        <v>141</v>
      </c>
      <c r="C103" s="75"/>
      <c r="E103" s="83"/>
      <c r="F103" s="89"/>
    </row>
    <row r="104" spans="1:6" ht="51" customHeight="1" thickBot="1">
      <c r="A104" s="119"/>
      <c r="B104" s="24" t="s">
        <v>142</v>
      </c>
      <c r="C104" s="75"/>
      <c r="E104" s="91"/>
      <c r="F104" s="89"/>
    </row>
    <row r="105" spans="1:6" ht="51" customHeight="1">
      <c r="A105" s="117" t="s">
        <v>143</v>
      </c>
      <c r="B105" s="24" t="s">
        <v>144</v>
      </c>
      <c r="C105" s="76"/>
      <c r="E105" s="82">
        <f>IFERROR((((COUNTIF(Information_Management,$A$8))*0.5)+(COUNTIF(Information_Management,$A$9)))/((ROWS(Information_Management))-(COUNTIF(Information_Management,$A$10))),$A$10)</f>
        <v>0</v>
      </c>
      <c r="F105" s="89"/>
    </row>
    <row r="106" spans="1:6" ht="51" customHeight="1">
      <c r="A106" s="118"/>
      <c r="B106" s="24" t="s">
        <v>145</v>
      </c>
      <c r="C106" s="77"/>
      <c r="E106" s="83"/>
      <c r="F106" s="89"/>
    </row>
    <row r="107" spans="1:6" ht="51" customHeight="1">
      <c r="A107" s="118"/>
      <c r="B107" s="24" t="s">
        <v>146</v>
      </c>
      <c r="C107" s="75"/>
      <c r="E107" s="83"/>
      <c r="F107" s="89"/>
    </row>
    <row r="108" spans="1:6" ht="51" customHeight="1" thickBot="1">
      <c r="A108" s="119"/>
      <c r="B108" s="24" t="s">
        <v>147</v>
      </c>
      <c r="C108" s="75"/>
      <c r="E108" s="91"/>
      <c r="F108" s="90"/>
    </row>
    <row r="109" spans="1:6" ht="51" customHeight="1">
      <c r="A109" s="125" t="s">
        <v>148</v>
      </c>
      <c r="B109" s="125"/>
      <c r="C109" s="125"/>
    </row>
    <row r="110" spans="1:6" ht="51" customHeight="1" thickBot="1">
      <c r="A110" s="34"/>
      <c r="B110" s="35"/>
      <c r="C110" s="28"/>
    </row>
    <row r="111" spans="1:6" ht="51" customHeight="1">
      <c r="A111" s="128" t="s">
        <v>149</v>
      </c>
      <c r="B111" s="129"/>
      <c r="C111" s="110" t="s">
        <v>30</v>
      </c>
      <c r="E111" s="93" t="s">
        <v>31</v>
      </c>
      <c r="F111" s="93" t="s">
        <v>32</v>
      </c>
    </row>
    <row r="112" spans="1:6" ht="51" customHeight="1">
      <c r="A112" s="123" t="s">
        <v>150</v>
      </c>
      <c r="B112" s="124"/>
      <c r="C112" s="110"/>
      <c r="E112" s="94"/>
      <c r="F112" s="94"/>
    </row>
    <row r="113" spans="1:6" ht="51" customHeight="1">
      <c r="A113" s="117" t="s">
        <v>151</v>
      </c>
      <c r="B113" s="22" t="s">
        <v>152</v>
      </c>
      <c r="C113" s="75"/>
      <c r="E113" s="82">
        <f>IFERROR((((COUNTIF(Restricted_Fundraising_plan,$A$8))*0.5)+(COUNTIF(Restricted_Fundraising_plan,$A$9)))/((ROWS(Restricted_Fundraising_plan))-(COUNTIF(Restricted_Fundraising_plan,$A$10))),$A$10)</f>
        <v>0</v>
      </c>
      <c r="F113" s="95">
        <f>AVERAGE(E113:E126)</f>
        <v>0</v>
      </c>
    </row>
    <row r="114" spans="1:6" ht="51" customHeight="1">
      <c r="A114" s="118"/>
      <c r="B114" s="24" t="s">
        <v>153</v>
      </c>
      <c r="C114" s="75"/>
      <c r="E114" s="83"/>
      <c r="F114" s="96"/>
    </row>
    <row r="115" spans="1:6" ht="51" customHeight="1" thickBot="1">
      <c r="A115" s="119"/>
      <c r="B115" s="24" t="s">
        <v>154</v>
      </c>
      <c r="C115" s="75"/>
      <c r="E115" s="91"/>
      <c r="F115" s="96"/>
    </row>
    <row r="116" spans="1:6" ht="51" customHeight="1">
      <c r="A116" s="117" t="s">
        <v>155</v>
      </c>
      <c r="B116" s="24" t="s">
        <v>156</v>
      </c>
      <c r="C116" s="75"/>
      <c r="E116" s="82">
        <f>IFERROR((((COUNTIF(Fundraising_capacity,$A$8))*0.5)+(COUNTIF(Fundraising_capacity,$A$9)))/((ROWS(Fundraising_capacity))-(COUNTIF(Fundraising_capacity,$A$10))),$A$10)</f>
        <v>0</v>
      </c>
      <c r="F116" s="96"/>
    </row>
    <row r="117" spans="1:6" ht="51" customHeight="1">
      <c r="A117" s="118"/>
      <c r="B117" s="24" t="s">
        <v>157</v>
      </c>
      <c r="C117" s="75"/>
      <c r="E117" s="83"/>
      <c r="F117" s="96"/>
    </row>
    <row r="118" spans="1:6" ht="51" customHeight="1" thickBot="1">
      <c r="A118" s="119"/>
      <c r="B118" s="24" t="s">
        <v>158</v>
      </c>
      <c r="C118" s="75"/>
      <c r="E118" s="91"/>
      <c r="F118" s="96"/>
    </row>
    <row r="119" spans="1:6" ht="51" customHeight="1">
      <c r="A119" s="117" t="s">
        <v>159</v>
      </c>
      <c r="B119" s="24" t="s">
        <v>160</v>
      </c>
      <c r="C119" s="75"/>
      <c r="E119" s="82">
        <f>IFERROR((((COUNTIF(Funding_Diversification,$A$8))*0.5)+(COUNTIF(Funding_Diversification,$A$9)))/((ROWS(Funding_Diversification))-(COUNTIF(Funding_Diversification,$A$10))),$A$10)</f>
        <v>0</v>
      </c>
      <c r="F119" s="96"/>
    </row>
    <row r="120" spans="1:6" ht="51" customHeight="1" thickBot="1">
      <c r="A120" s="119"/>
      <c r="B120" s="24" t="s">
        <v>161</v>
      </c>
      <c r="C120" s="75"/>
      <c r="E120" s="91"/>
      <c r="F120" s="96"/>
    </row>
    <row r="121" spans="1:6" ht="51" customHeight="1" thickBot="1">
      <c r="A121" s="37" t="s">
        <v>162</v>
      </c>
      <c r="B121" s="24" t="s">
        <v>163</v>
      </c>
      <c r="C121" s="75"/>
      <c r="E121" s="10">
        <f>IFERROR((((COUNTIF(Funder_due_diligence,$A$8))*0.5)+(COUNTIF(Funder_due_diligence,$A$9)))/((ROWS(Funder_due_diligence))-(COUNTIF(Funder_due_diligence,$A$10))),$A$10)</f>
        <v>0</v>
      </c>
      <c r="F121" s="96"/>
    </row>
    <row r="122" spans="1:6" ht="51" customHeight="1">
      <c r="A122" s="117" t="s">
        <v>164</v>
      </c>
      <c r="B122" s="24" t="s">
        <v>165</v>
      </c>
      <c r="C122" s="76"/>
      <c r="E122" s="82">
        <f>IFERROR((((COUNTIF(Unrestricted_Fundraising_Plan,$A$8))*0.5)+(COUNTIF(Unrestricted_Fundraising_Plan,$A$9)))/((ROWS(Unrestricted_Fundraising_Plan))-(COUNTIF(Unrestricted_Fundraising_Plan,$A$10))),$A$10)</f>
        <v>0</v>
      </c>
      <c r="F122" s="96"/>
    </row>
    <row r="123" spans="1:6" ht="51" customHeight="1" thickBot="1">
      <c r="A123" s="119"/>
      <c r="B123" s="24" t="s">
        <v>166</v>
      </c>
      <c r="C123" s="77"/>
      <c r="E123" s="91"/>
      <c r="F123" s="96"/>
    </row>
    <row r="124" spans="1:6" ht="51" customHeight="1">
      <c r="A124" s="134" t="s">
        <v>167</v>
      </c>
      <c r="B124" s="24" t="s">
        <v>168</v>
      </c>
      <c r="C124" s="75"/>
      <c r="E124" s="82">
        <f>IFERROR((((COUNTIF(Funder_Relations,$A$8))*0.5)+(COUNTIF(Funder_Relations,$A$9)))/((ROWS(Funder_Relations))-(COUNTIF(Funder_Relations,$A$10))),$A$10)</f>
        <v>0</v>
      </c>
      <c r="F124" s="96"/>
    </row>
    <row r="125" spans="1:6" ht="51" customHeight="1">
      <c r="A125" s="135"/>
      <c r="B125" s="24" t="s">
        <v>169</v>
      </c>
      <c r="C125" s="75"/>
      <c r="E125" s="83"/>
      <c r="F125" s="96"/>
    </row>
    <row r="126" spans="1:6" ht="51" customHeight="1" thickBot="1">
      <c r="A126" s="136"/>
      <c r="B126" s="24" t="s">
        <v>170</v>
      </c>
      <c r="C126" s="75"/>
      <c r="E126" s="91"/>
      <c r="F126" s="97"/>
    </row>
    <row r="127" spans="1:6" ht="51" customHeight="1">
      <c r="A127" s="125" t="s">
        <v>171</v>
      </c>
      <c r="B127" s="125"/>
      <c r="C127" s="125"/>
    </row>
    <row r="128" spans="1:6" ht="51" customHeight="1" thickBot="1">
      <c r="A128" s="38"/>
      <c r="B128" s="39"/>
      <c r="C128" s="28"/>
    </row>
    <row r="129" spans="1:6" ht="51" customHeight="1">
      <c r="A129" s="113" t="s">
        <v>172</v>
      </c>
      <c r="B129" s="114"/>
      <c r="C129" s="110" t="s">
        <v>30</v>
      </c>
      <c r="E129" s="93" t="s">
        <v>31</v>
      </c>
      <c r="F129" s="93" t="s">
        <v>32</v>
      </c>
    </row>
    <row r="130" spans="1:6" ht="51" customHeight="1">
      <c r="A130" s="123" t="s">
        <v>173</v>
      </c>
      <c r="B130" s="124"/>
      <c r="C130" s="110"/>
      <c r="E130" s="94"/>
      <c r="F130" s="94"/>
    </row>
    <row r="131" spans="1:6" ht="51" customHeight="1">
      <c r="A131" s="117" t="s">
        <v>174</v>
      </c>
      <c r="B131" s="40" t="s">
        <v>175</v>
      </c>
      <c r="C131" s="75"/>
      <c r="E131" s="82">
        <f>IFERROR((((COUNTIF(Financial_Procedures,$A$8))*0.5)+(COUNTIF(Financial_Procedures,$A$9)))/((ROWS(Financial_Procedures))-(COUNTIF(Financial_Procedures,$A$10))),$A$10)</f>
        <v>0</v>
      </c>
      <c r="F131" s="88">
        <f>AVERAGE(E131:E148)</f>
        <v>0</v>
      </c>
    </row>
    <row r="132" spans="1:6" ht="51" customHeight="1" thickBot="1">
      <c r="A132" s="119"/>
      <c r="B132" s="24" t="s">
        <v>176</v>
      </c>
      <c r="C132" s="75"/>
      <c r="E132" s="91"/>
      <c r="F132" s="89"/>
    </row>
    <row r="133" spans="1:6" ht="51" customHeight="1">
      <c r="A133" s="117" t="s">
        <v>177</v>
      </c>
      <c r="B133" s="24" t="s">
        <v>178</v>
      </c>
      <c r="C133" s="75"/>
      <c r="E133" s="82">
        <f>IFERROR((((COUNTIF(Budgeting,$A$8))*0.5)+(COUNTIF(Budgeting,$A$9)))/((ROWS(Budgeting))-(COUNTIF(Budgeting,$A$10))),$A$10)</f>
        <v>0</v>
      </c>
      <c r="F133" s="89"/>
    </row>
    <row r="134" spans="1:6" ht="51" customHeight="1">
      <c r="A134" s="118"/>
      <c r="B134" s="24" t="s">
        <v>179</v>
      </c>
      <c r="C134" s="75"/>
      <c r="E134" s="83"/>
      <c r="F134" s="89"/>
    </row>
    <row r="135" spans="1:6" ht="51" customHeight="1">
      <c r="A135" s="118"/>
      <c r="B135" s="24" t="s">
        <v>180</v>
      </c>
      <c r="C135" s="75"/>
      <c r="E135" s="83"/>
      <c r="F135" s="89"/>
    </row>
    <row r="136" spans="1:6" ht="51" customHeight="1">
      <c r="A136" s="118"/>
      <c r="B136" s="24" t="s">
        <v>181</v>
      </c>
      <c r="C136" s="75"/>
      <c r="E136" s="83"/>
      <c r="F136" s="89"/>
    </row>
    <row r="137" spans="1:6" ht="51" customHeight="1" thickBot="1">
      <c r="A137" s="119"/>
      <c r="B137" s="24" t="s">
        <v>182</v>
      </c>
      <c r="C137" s="76"/>
      <c r="E137" s="91"/>
      <c r="F137" s="89"/>
    </row>
    <row r="138" spans="1:6" ht="51" customHeight="1">
      <c r="A138" s="117" t="s">
        <v>183</v>
      </c>
      <c r="B138" s="24" t="s">
        <v>184</v>
      </c>
      <c r="C138" s="77"/>
      <c r="E138" s="82">
        <f>IFERROR((((COUNTIF(Accounting,$A$8))*0.5)+(COUNTIF(Accounting,$A$9)))/((ROWS(Accounting))-(COUNTIF(Accounting,$A$10))),$A$10)</f>
        <v>0</v>
      </c>
      <c r="F138" s="89"/>
    </row>
    <row r="139" spans="1:6" ht="51" customHeight="1">
      <c r="A139" s="118"/>
      <c r="B139" s="24" t="s">
        <v>185</v>
      </c>
      <c r="C139" s="75"/>
      <c r="E139" s="83"/>
      <c r="F139" s="89"/>
    </row>
    <row r="140" spans="1:6" ht="51" customHeight="1">
      <c r="A140" s="118"/>
      <c r="B140" s="24" t="s">
        <v>186</v>
      </c>
      <c r="C140" s="75"/>
      <c r="E140" s="83"/>
      <c r="F140" s="89"/>
    </row>
    <row r="141" spans="1:6" ht="51" customHeight="1">
      <c r="A141" s="118"/>
      <c r="B141" s="24" t="s">
        <v>187</v>
      </c>
      <c r="C141" s="75"/>
      <c r="E141" s="83"/>
      <c r="F141" s="89"/>
    </row>
    <row r="142" spans="1:6" ht="51" customHeight="1" thickBot="1">
      <c r="A142" s="119"/>
      <c r="B142" s="24" t="s">
        <v>188</v>
      </c>
      <c r="C142" s="75"/>
      <c r="E142" s="91"/>
      <c r="F142" s="89"/>
    </row>
    <row r="143" spans="1:6" ht="51" customHeight="1">
      <c r="A143" s="117" t="s">
        <v>189</v>
      </c>
      <c r="B143" s="24" t="s">
        <v>190</v>
      </c>
      <c r="C143" s="75"/>
      <c r="E143" s="82">
        <f>IFERROR((((COUNTIF(Financial_Sustainability,$A$8))*0.5)+(COUNTIF(Financial_Sustainability,$A$9)))/((ROWS(Financial_Sustainability))-(COUNTIF(Financial_Sustainability,$A$10))),$A$10)</f>
        <v>0</v>
      </c>
      <c r="F143" s="89"/>
    </row>
    <row r="144" spans="1:6" ht="51" customHeight="1">
      <c r="A144" s="118"/>
      <c r="B144" s="41" t="s">
        <v>191</v>
      </c>
      <c r="C144" s="75"/>
      <c r="E144" s="83"/>
      <c r="F144" s="89"/>
    </row>
    <row r="145" spans="1:6" ht="51" customHeight="1" thickBot="1">
      <c r="A145" s="119"/>
      <c r="B145" s="24" t="s">
        <v>192</v>
      </c>
      <c r="C145" s="75"/>
      <c r="E145" s="91"/>
      <c r="F145" s="89"/>
    </row>
    <row r="146" spans="1:6" ht="51" customHeight="1" thickBot="1">
      <c r="A146" s="37" t="s">
        <v>193</v>
      </c>
      <c r="B146" s="24" t="s">
        <v>194</v>
      </c>
      <c r="C146" s="75"/>
      <c r="E146" s="10">
        <f>IFERROR((((COUNTIF(Legal_requirements,$A$8))*0.5)+(COUNTIF(Legal_requirements,$A$9)))/((ROWS(Legal_requirements)-(COUNTIF(Legal_requirements,$A$10)))),$A$10)</f>
        <v>0</v>
      </c>
      <c r="F146" s="89"/>
    </row>
    <row r="147" spans="1:6" ht="51" customHeight="1">
      <c r="A147" s="117" t="s">
        <v>195</v>
      </c>
      <c r="B147" s="24" t="s">
        <v>196</v>
      </c>
      <c r="C147" s="75"/>
      <c r="E147" s="82">
        <f>IFERROR((((COUNTIF(Audits,$A$8))*0.5)+(COUNTIF(Audits,$A$9)))/((ROWS(Audits))-(COUNTIF(Audits,$A$10))),$A$10)</f>
        <v>0</v>
      </c>
      <c r="F147" s="89"/>
    </row>
    <row r="148" spans="1:6" ht="51" customHeight="1" thickBot="1">
      <c r="A148" s="119"/>
      <c r="B148" s="24" t="s">
        <v>197</v>
      </c>
      <c r="C148" s="76"/>
      <c r="E148" s="91"/>
      <c r="F148" s="90"/>
    </row>
    <row r="149" spans="1:6" ht="51" customHeight="1">
      <c r="A149" s="125" t="s">
        <v>198</v>
      </c>
      <c r="B149" s="125"/>
      <c r="C149" s="125"/>
    </row>
    <row r="150" spans="1:6" ht="51" customHeight="1" thickBot="1">
      <c r="A150" s="34"/>
      <c r="B150" s="35"/>
      <c r="C150" s="42"/>
    </row>
    <row r="151" spans="1:6" ht="51" customHeight="1">
      <c r="A151" s="113" t="s">
        <v>199</v>
      </c>
      <c r="B151" s="114"/>
      <c r="C151" s="110" t="s">
        <v>30</v>
      </c>
      <c r="E151" s="93" t="s">
        <v>31</v>
      </c>
      <c r="F151" s="93" t="s">
        <v>32</v>
      </c>
    </row>
    <row r="152" spans="1:6" ht="51" customHeight="1">
      <c r="A152" s="123" t="s">
        <v>200</v>
      </c>
      <c r="B152" s="124"/>
      <c r="C152" s="110"/>
      <c r="E152" s="94"/>
      <c r="F152" s="94"/>
    </row>
    <row r="153" spans="1:6" ht="51" customHeight="1">
      <c r="A153" s="117" t="s">
        <v>201</v>
      </c>
      <c r="B153" s="22" t="s">
        <v>202</v>
      </c>
      <c r="C153" s="77"/>
      <c r="E153" s="82">
        <f>IFERROR((((COUNTIF(Project_Design,$A$8))*0.5)+(COUNTIF(Project_Design,$A$9)))/((ROWS(Project_Design))-(COUNTIF(Project_Design,$A$10))),$A$10)</f>
        <v>0</v>
      </c>
      <c r="F153" s="88">
        <f>AVERAGE(E153:E168)</f>
        <v>0</v>
      </c>
    </row>
    <row r="154" spans="1:6" ht="51" customHeight="1">
      <c r="A154" s="118"/>
      <c r="B154" s="24" t="s">
        <v>203</v>
      </c>
      <c r="C154" s="75"/>
      <c r="E154" s="83"/>
      <c r="F154" s="89"/>
    </row>
    <row r="155" spans="1:6" ht="51" customHeight="1">
      <c r="A155" s="118"/>
      <c r="B155" s="24" t="s">
        <v>204</v>
      </c>
      <c r="C155" s="75"/>
      <c r="E155" s="83"/>
      <c r="F155" s="89"/>
    </row>
    <row r="156" spans="1:6" ht="51" customHeight="1">
      <c r="A156" s="118"/>
      <c r="B156" s="24" t="s">
        <v>205</v>
      </c>
      <c r="C156" s="75"/>
      <c r="E156" s="83"/>
      <c r="F156" s="89"/>
    </row>
    <row r="157" spans="1:6" ht="51" customHeight="1" thickBot="1">
      <c r="A157" s="119"/>
      <c r="B157" s="36" t="s">
        <v>206</v>
      </c>
      <c r="C157" s="75"/>
      <c r="E157" s="91"/>
      <c r="F157" s="89"/>
    </row>
    <row r="158" spans="1:6" ht="51" customHeight="1">
      <c r="A158" s="117" t="s">
        <v>207</v>
      </c>
      <c r="B158" s="24" t="s">
        <v>208</v>
      </c>
      <c r="C158" s="75"/>
      <c r="E158" s="82">
        <f>IFERROR((((COUNTIF(Project_Implementation,$A$8))*0.5)+(COUNTIF(Project_Implementation,$A$9)))/((ROWS(Project_Implementation))-(COUNTIF(Project_Implementation,$A$10))),$A$10)</f>
        <v>0</v>
      </c>
      <c r="F158" s="89"/>
    </row>
    <row r="159" spans="1:6" ht="51" customHeight="1">
      <c r="A159" s="118"/>
      <c r="B159" s="24" t="s">
        <v>209</v>
      </c>
      <c r="C159" s="75"/>
      <c r="E159" s="83"/>
      <c r="F159" s="89"/>
    </row>
    <row r="160" spans="1:6" ht="51" customHeight="1">
      <c r="A160" s="118"/>
      <c r="B160" s="24" t="s">
        <v>210</v>
      </c>
      <c r="C160" s="75"/>
      <c r="E160" s="83"/>
      <c r="F160" s="89"/>
    </row>
    <row r="161" spans="1:6" ht="51" customHeight="1">
      <c r="A161" s="118"/>
      <c r="B161" s="24" t="s">
        <v>211</v>
      </c>
      <c r="C161" s="75"/>
      <c r="E161" s="83"/>
      <c r="F161" s="89"/>
    </row>
    <row r="162" spans="1:6" ht="51" customHeight="1" thickBot="1">
      <c r="A162" s="119"/>
      <c r="B162" s="24" t="s">
        <v>212</v>
      </c>
      <c r="C162" s="75"/>
      <c r="E162" s="91"/>
      <c r="F162" s="89"/>
    </row>
    <row r="163" spans="1:6" ht="51" customHeight="1">
      <c r="A163" s="117" t="s">
        <v>213</v>
      </c>
      <c r="B163" s="24" t="s">
        <v>214</v>
      </c>
      <c r="C163" s="75"/>
      <c r="E163" s="82">
        <f>IFERROR((((COUNTIF(Project_monitoring,$A$8))*0.5)+(COUNTIF(Project_monitoring,$A$9)))/((ROWS(Project_monitoring))-(COUNTIF(Project_monitoring,$A$10))),$A$10)</f>
        <v>0</v>
      </c>
      <c r="F163" s="89"/>
    </row>
    <row r="164" spans="1:6" ht="51" customHeight="1">
      <c r="A164" s="118"/>
      <c r="B164" s="24" t="s">
        <v>215</v>
      </c>
      <c r="C164" s="75"/>
      <c r="E164" s="83"/>
      <c r="F164" s="89"/>
    </row>
    <row r="165" spans="1:6" ht="51" customHeight="1" thickBot="1">
      <c r="A165" s="119"/>
      <c r="B165" s="24" t="s">
        <v>216</v>
      </c>
      <c r="C165" s="75"/>
      <c r="E165" s="91"/>
      <c r="F165" s="89"/>
    </row>
    <row r="166" spans="1:6" ht="51" customHeight="1">
      <c r="A166" s="117" t="s">
        <v>217</v>
      </c>
      <c r="B166" s="24" t="s">
        <v>218</v>
      </c>
      <c r="C166" s="79"/>
      <c r="D166" s="43"/>
      <c r="E166" s="82">
        <f>IFERROR((((COUNTIF(Project_Management,$A$8))*0.5)+(COUNTIF(Project_Management,$A$9)))/((ROWS(Project_Management))-(COUNTIF(Project_Management,$A$10))),$A$10)</f>
        <v>0</v>
      </c>
      <c r="F166" s="89"/>
    </row>
    <row r="167" spans="1:6" ht="51" customHeight="1">
      <c r="A167" s="118"/>
      <c r="B167" s="24" t="s">
        <v>219</v>
      </c>
      <c r="C167" s="77"/>
      <c r="E167" s="83"/>
      <c r="F167" s="89"/>
    </row>
    <row r="168" spans="1:6" ht="51" customHeight="1" thickBot="1">
      <c r="A168" s="119"/>
      <c r="B168" s="24" t="s">
        <v>220</v>
      </c>
      <c r="C168" s="75"/>
      <c r="E168" s="91"/>
      <c r="F168" s="90"/>
    </row>
    <row r="169" spans="1:6" ht="64.900000000000006" customHeight="1">
      <c r="A169" s="125" t="s">
        <v>221</v>
      </c>
      <c r="B169" s="125"/>
      <c r="C169" s="125"/>
    </row>
    <row r="170" spans="1:6" ht="51" customHeight="1" thickBot="1">
      <c r="A170" s="34"/>
      <c r="B170" s="35"/>
      <c r="C170" s="28"/>
    </row>
    <row r="171" spans="1:6" ht="51" customHeight="1">
      <c r="A171" s="113" t="s">
        <v>222</v>
      </c>
      <c r="B171" s="114"/>
      <c r="C171" s="110" t="s">
        <v>30</v>
      </c>
      <c r="E171" s="93" t="s">
        <v>31</v>
      </c>
      <c r="F171" s="93" t="s">
        <v>32</v>
      </c>
    </row>
    <row r="172" spans="1:6" ht="51" customHeight="1">
      <c r="A172" s="115" t="s">
        <v>223</v>
      </c>
      <c r="B172" s="116"/>
      <c r="C172" s="110"/>
      <c r="E172" s="94"/>
      <c r="F172" s="94"/>
    </row>
    <row r="173" spans="1:6" ht="51" customHeight="1">
      <c r="A173" s="117" t="s">
        <v>222</v>
      </c>
      <c r="B173" s="22" t="s">
        <v>224</v>
      </c>
      <c r="C173" s="75"/>
      <c r="E173" s="82">
        <f>IFERROR((((COUNTIF(Organisational_Learning,$A$8))*0.5)+(COUNTIF(Organisational_Learning,$A$9)))/((ROWS(Organisational_Learning))-(COUNTIF(Organisational_Learning,$A$10))),$A$10)</f>
        <v>0</v>
      </c>
      <c r="F173" s="88">
        <f>AVERAGE(E173)</f>
        <v>0</v>
      </c>
    </row>
    <row r="174" spans="1:6" ht="51" customHeight="1">
      <c r="A174" s="118"/>
      <c r="B174" s="24" t="s">
        <v>225</v>
      </c>
      <c r="C174" s="75"/>
      <c r="E174" s="83"/>
      <c r="F174" s="89"/>
    </row>
    <row r="175" spans="1:6" ht="51" customHeight="1">
      <c r="A175" s="118"/>
      <c r="B175" s="24" t="s">
        <v>226</v>
      </c>
      <c r="C175" s="75"/>
      <c r="E175" s="83"/>
      <c r="F175" s="89"/>
    </row>
    <row r="176" spans="1:6" ht="51" customHeight="1" thickBot="1">
      <c r="A176" s="119"/>
      <c r="B176" s="24" t="s">
        <v>227</v>
      </c>
      <c r="C176" s="75"/>
      <c r="E176" s="91"/>
      <c r="F176" s="90"/>
    </row>
    <row r="177" spans="1:6" ht="51" customHeight="1">
      <c r="A177" s="125" t="s">
        <v>228</v>
      </c>
      <c r="B177" s="125"/>
      <c r="C177" s="125"/>
    </row>
    <row r="178" spans="1:6" ht="51" customHeight="1" thickBot="1">
      <c r="A178" s="34"/>
      <c r="B178" s="35"/>
      <c r="C178" s="28"/>
    </row>
    <row r="179" spans="1:6" ht="51" customHeight="1">
      <c r="A179" s="111" t="s">
        <v>229</v>
      </c>
      <c r="B179" s="112"/>
      <c r="C179" s="110" t="s">
        <v>30</v>
      </c>
      <c r="E179" s="93" t="s">
        <v>31</v>
      </c>
      <c r="F179" s="93" t="s">
        <v>32</v>
      </c>
    </row>
    <row r="180" spans="1:6" ht="51" customHeight="1">
      <c r="A180" s="107" t="s">
        <v>230</v>
      </c>
      <c r="B180" s="108"/>
      <c r="C180" s="110"/>
      <c r="E180" s="94"/>
      <c r="F180" s="94"/>
    </row>
    <row r="181" spans="1:6" ht="51" customHeight="1">
      <c r="A181" s="84" t="s">
        <v>231</v>
      </c>
      <c r="B181" s="44" t="s">
        <v>232</v>
      </c>
      <c r="C181" s="75"/>
      <c r="E181" s="82">
        <f>IFERROR((((COUNTIF(Communications_Strategy,$A$8))*0.5)+(COUNTIF(Communications_Strategy,$A$9)))/((ROWS(Communications_Strategy))-(COUNTIF(Communications_Strategy,$A$10))),$A$10)</f>
        <v>0</v>
      </c>
      <c r="F181" s="88">
        <f>AVERAGE(E181:E188)</f>
        <v>0</v>
      </c>
    </row>
    <row r="182" spans="1:6" ht="51" customHeight="1">
      <c r="A182" s="109"/>
      <c r="B182" s="45" t="s">
        <v>233</v>
      </c>
      <c r="C182" s="75"/>
      <c r="E182" s="83"/>
      <c r="F182" s="89"/>
    </row>
    <row r="183" spans="1:6" ht="51" customHeight="1" thickBot="1">
      <c r="A183" s="85"/>
      <c r="B183" s="45" t="s">
        <v>234</v>
      </c>
      <c r="C183" s="80"/>
      <c r="E183" s="91"/>
      <c r="F183" s="89"/>
    </row>
    <row r="184" spans="1:6" ht="51" customHeight="1">
      <c r="A184" s="120" t="s">
        <v>235</v>
      </c>
      <c r="B184" s="53" t="s">
        <v>236</v>
      </c>
      <c r="C184" s="80"/>
      <c r="E184" s="82">
        <f>IFERROR((((COUNTIF(Communications_outputs,$A$8))*0.5)+(COUNTIF(Communications_outputs,$A$9)))/((ROWS(Communications_outputs))-(COUNTIF(Communications_outputs,$A$10))),$A$10)</f>
        <v>0</v>
      </c>
      <c r="F184" s="89"/>
    </row>
    <row r="185" spans="1:6" ht="51" customHeight="1">
      <c r="A185" s="121"/>
      <c r="B185" s="53" t="s">
        <v>237</v>
      </c>
      <c r="C185" s="80"/>
      <c r="E185" s="83"/>
      <c r="F185" s="89"/>
    </row>
    <row r="186" spans="1:6" ht="51" customHeight="1" thickBot="1">
      <c r="A186" s="122"/>
      <c r="B186" s="53" t="s">
        <v>238</v>
      </c>
      <c r="C186" s="80"/>
      <c r="E186" s="83"/>
      <c r="F186" s="89"/>
    </row>
    <row r="187" spans="1:6" ht="51" customHeight="1">
      <c r="A187" s="84" t="s">
        <v>239</v>
      </c>
      <c r="B187" s="53" t="s">
        <v>240</v>
      </c>
      <c r="C187" s="80"/>
      <c r="E187" s="86">
        <f>IFERROR((((COUNTIF(Media_Relations,$A$8))*0.5)+(COUNTIF(Media_Relations,$A$9)))/((ROWS(Media_Relations))-(COUNTIF(Media_Relations,$A$10))),$A$10)</f>
        <v>0</v>
      </c>
      <c r="F187" s="89"/>
    </row>
    <row r="188" spans="1:6" ht="51" customHeight="1" thickBot="1">
      <c r="A188" s="85"/>
      <c r="B188" s="53" t="s">
        <v>241</v>
      </c>
      <c r="C188" s="80"/>
      <c r="E188" s="87"/>
      <c r="F188" s="90"/>
    </row>
    <row r="189" spans="1:6" ht="51" customHeight="1">
      <c r="A189" s="125" t="s">
        <v>242</v>
      </c>
      <c r="B189" s="125"/>
      <c r="C189" s="125"/>
    </row>
    <row r="190" spans="1:6" ht="51" customHeight="1" thickBot="1">
      <c r="C190" s="46"/>
    </row>
    <row r="191" spans="1:6" ht="51" customHeight="1">
      <c r="A191" s="111" t="s">
        <v>243</v>
      </c>
      <c r="B191" s="112"/>
      <c r="C191" s="110" t="s">
        <v>30</v>
      </c>
      <c r="E191" s="93" t="s">
        <v>31</v>
      </c>
      <c r="F191" s="93" t="s">
        <v>32</v>
      </c>
    </row>
    <row r="192" spans="1:6" ht="51" customHeight="1">
      <c r="A192" s="107" t="s">
        <v>244</v>
      </c>
      <c r="B192" s="108"/>
      <c r="C192" s="110"/>
      <c r="E192" s="94"/>
      <c r="F192" s="94"/>
    </row>
    <row r="193" spans="1:6" ht="51" customHeight="1">
      <c r="A193" s="84" t="s">
        <v>245</v>
      </c>
      <c r="B193" s="47" t="s">
        <v>246</v>
      </c>
      <c r="C193" s="81"/>
      <c r="E193" s="82">
        <f>IFERROR((((COUNTIF(Relationships_with_NGOs,$A$8))*0.5)+(COUNTIF(Relationships_with_NGOs,$A$9)))/((ROWS(Relationships_with_NGOs))-(COUNTIF(Relationships_with_NGOs,$A$10))),$A$10)</f>
        <v>0</v>
      </c>
      <c r="F193" s="88">
        <f>AVERAGE(E193:E200)</f>
        <v>0</v>
      </c>
    </row>
    <row r="194" spans="1:6" ht="51" customHeight="1">
      <c r="A194" s="109"/>
      <c r="B194" s="48" t="s">
        <v>247</v>
      </c>
      <c r="C194" s="81"/>
      <c r="E194" s="83"/>
      <c r="F194" s="89"/>
    </row>
    <row r="195" spans="1:6" ht="51" customHeight="1">
      <c r="A195" s="109"/>
      <c r="B195" s="48" t="s">
        <v>248</v>
      </c>
      <c r="C195" s="81"/>
      <c r="E195" s="83"/>
      <c r="F195" s="89"/>
    </row>
    <row r="196" spans="1:6" ht="51" customHeight="1" thickBot="1">
      <c r="A196" s="85"/>
      <c r="B196" s="48" t="s">
        <v>249</v>
      </c>
      <c r="C196" s="81"/>
      <c r="E196" s="91"/>
      <c r="F196" s="89"/>
    </row>
    <row r="197" spans="1:6" ht="51" customHeight="1" thickBot="1">
      <c r="A197" s="49" t="s">
        <v>250</v>
      </c>
      <c r="B197" s="48" t="s">
        <v>251</v>
      </c>
      <c r="C197" s="81"/>
      <c r="E197" s="10">
        <f>IFERROR((((COUNTIF(Relationships_with_the_Private_Sector,$A$8))*0.5)+(COUNTIF(Relationships_with_the_Private_Sector,$A$9)))/((ROWS(Relationships_with_the_Private_Sector))-(COUNTIF(Relationships_with_the_Private_Sector,$A$10))),$A$10)</f>
        <v>0</v>
      </c>
      <c r="F197" s="89"/>
    </row>
    <row r="198" spans="1:6" ht="51" customHeight="1">
      <c r="A198" s="84" t="s">
        <v>252</v>
      </c>
      <c r="B198" s="48" t="s">
        <v>253</v>
      </c>
      <c r="C198" s="81"/>
      <c r="E198" s="82">
        <f>IFERROR((((COUNTIF(Relationship_with_Government,$A$8))*0.5)+(COUNTIF(Relationship_with_Government,$A$9)))/((ROWS(Relationship_with_Government))-(COUNTIF(Relationship_with_Government,$A$10))),$A$10)</f>
        <v>0</v>
      </c>
      <c r="F198" s="89"/>
    </row>
    <row r="199" spans="1:6" ht="51" customHeight="1">
      <c r="A199" s="109"/>
      <c r="B199" s="48" t="s">
        <v>254</v>
      </c>
      <c r="C199" s="81"/>
      <c r="E199" s="83"/>
      <c r="F199" s="89"/>
    </row>
    <row r="200" spans="1:6" ht="51" customHeight="1" thickBot="1">
      <c r="A200" s="85"/>
      <c r="B200" s="48" t="s">
        <v>255</v>
      </c>
      <c r="C200" s="81"/>
      <c r="E200" s="91"/>
      <c r="F200" s="90"/>
    </row>
    <row r="201" spans="1:6" ht="51" customHeight="1">
      <c r="A201" s="125" t="s">
        <v>256</v>
      </c>
      <c r="B201" s="125"/>
      <c r="C201" s="125"/>
    </row>
  </sheetData>
  <sheetProtection sheet="1" formatColumns="0" formatRows="0" insertColumns="0" insertRows="0"/>
  <mergeCells count="171">
    <mergeCell ref="A201:C201"/>
    <mergeCell ref="C171:C172"/>
    <mergeCell ref="A181:A183"/>
    <mergeCell ref="A177:C177"/>
    <mergeCell ref="A169:C169"/>
    <mergeCell ref="A85:A86"/>
    <mergeCell ref="A87:A89"/>
    <mergeCell ref="A90:A91"/>
    <mergeCell ref="A70:A72"/>
    <mergeCell ref="A78:B78"/>
    <mergeCell ref="A73:A74"/>
    <mergeCell ref="A77:B77"/>
    <mergeCell ref="A79:A82"/>
    <mergeCell ref="C129:C130"/>
    <mergeCell ref="A109:C109"/>
    <mergeCell ref="A127:C127"/>
    <mergeCell ref="A149:C149"/>
    <mergeCell ref="A92:A93"/>
    <mergeCell ref="A94:A96"/>
    <mergeCell ref="A122:A123"/>
    <mergeCell ref="A124:A126"/>
    <mergeCell ref="A129:B129"/>
    <mergeCell ref="A130:B130"/>
    <mergeCell ref="A131:A132"/>
    <mergeCell ref="A133:A137"/>
    <mergeCell ref="A99:B99"/>
    <mergeCell ref="A97:C97"/>
    <mergeCell ref="A119:A120"/>
    <mergeCell ref="A100:B100"/>
    <mergeCell ref="A33:A38"/>
    <mergeCell ref="A39:A44"/>
    <mergeCell ref="A45:A49"/>
    <mergeCell ref="A31:B31"/>
    <mergeCell ref="A83:A84"/>
    <mergeCell ref="A54:A55"/>
    <mergeCell ref="A56:A58"/>
    <mergeCell ref="A67:A69"/>
    <mergeCell ref="A52:B52"/>
    <mergeCell ref="A53:B53"/>
    <mergeCell ref="A61:B61"/>
    <mergeCell ref="A62:B62"/>
    <mergeCell ref="A63:A65"/>
    <mergeCell ref="A32:B32"/>
    <mergeCell ref="C12:C13"/>
    <mergeCell ref="C31:C32"/>
    <mergeCell ref="C52:C53"/>
    <mergeCell ref="A101:A104"/>
    <mergeCell ref="A105:A108"/>
    <mergeCell ref="A111:B111"/>
    <mergeCell ref="A112:B112"/>
    <mergeCell ref="A113:A115"/>
    <mergeCell ref="A116:A118"/>
    <mergeCell ref="A12:B12"/>
    <mergeCell ref="A17:A20"/>
    <mergeCell ref="A21:A24"/>
    <mergeCell ref="A25:A26"/>
    <mergeCell ref="A27:A28"/>
    <mergeCell ref="A13:B13"/>
    <mergeCell ref="A14:A16"/>
    <mergeCell ref="C61:C62"/>
    <mergeCell ref="C77:C78"/>
    <mergeCell ref="C99:C100"/>
    <mergeCell ref="C111:C112"/>
    <mergeCell ref="A29:C29"/>
    <mergeCell ref="A50:C50"/>
    <mergeCell ref="A59:C59"/>
    <mergeCell ref="A75:C75"/>
    <mergeCell ref="A152:B152"/>
    <mergeCell ref="A153:A157"/>
    <mergeCell ref="A158:A162"/>
    <mergeCell ref="A163:A165"/>
    <mergeCell ref="A166:A168"/>
    <mergeCell ref="A143:A145"/>
    <mergeCell ref="A147:A148"/>
    <mergeCell ref="A138:A142"/>
    <mergeCell ref="A189:C189"/>
    <mergeCell ref="C151:C152"/>
    <mergeCell ref="A151:B151"/>
    <mergeCell ref="A192:B192"/>
    <mergeCell ref="A193:A196"/>
    <mergeCell ref="A198:A200"/>
    <mergeCell ref="C191:C192"/>
    <mergeCell ref="C179:C180"/>
    <mergeCell ref="A179:B179"/>
    <mergeCell ref="A180:B180"/>
    <mergeCell ref="A171:B171"/>
    <mergeCell ref="A172:B172"/>
    <mergeCell ref="A173:A176"/>
    <mergeCell ref="A191:B191"/>
    <mergeCell ref="A184:A186"/>
    <mergeCell ref="E54:E55"/>
    <mergeCell ref="E56:E58"/>
    <mergeCell ref="F54:F58"/>
    <mergeCell ref="E12:E13"/>
    <mergeCell ref="F12:F13"/>
    <mergeCell ref="E52:E53"/>
    <mergeCell ref="F52:F53"/>
    <mergeCell ref="E61:E62"/>
    <mergeCell ref="F61:F62"/>
    <mergeCell ref="E31:E32"/>
    <mergeCell ref="F31:F32"/>
    <mergeCell ref="E33:E38"/>
    <mergeCell ref="E39:E44"/>
    <mergeCell ref="E45:E49"/>
    <mergeCell ref="F33:F49"/>
    <mergeCell ref="F14:F28"/>
    <mergeCell ref="E14:E16"/>
    <mergeCell ref="E17:E20"/>
    <mergeCell ref="E21:E24"/>
    <mergeCell ref="E25:E26"/>
    <mergeCell ref="E27:E28"/>
    <mergeCell ref="E151:E152"/>
    <mergeCell ref="F151:F152"/>
    <mergeCell ref="E116:E118"/>
    <mergeCell ref="E119:E120"/>
    <mergeCell ref="E122:E123"/>
    <mergeCell ref="E124:E126"/>
    <mergeCell ref="F113:F126"/>
    <mergeCell ref="E131:E132"/>
    <mergeCell ref="E133:E137"/>
    <mergeCell ref="E138:E142"/>
    <mergeCell ref="E143:E145"/>
    <mergeCell ref="E147:E148"/>
    <mergeCell ref="F131:F148"/>
    <mergeCell ref="E113:E115"/>
    <mergeCell ref="E129:E130"/>
    <mergeCell ref="F129:F130"/>
    <mergeCell ref="E73:E74"/>
    <mergeCell ref="F63:F74"/>
    <mergeCell ref="E79:E82"/>
    <mergeCell ref="E77:E78"/>
    <mergeCell ref="F77:F78"/>
    <mergeCell ref="E99:E100"/>
    <mergeCell ref="F99:F100"/>
    <mergeCell ref="E111:E112"/>
    <mergeCell ref="F111:F112"/>
    <mergeCell ref="E63:E65"/>
    <mergeCell ref="E83:E84"/>
    <mergeCell ref="E85:E86"/>
    <mergeCell ref="E87:E89"/>
    <mergeCell ref="E90:E91"/>
    <mergeCell ref="E92:E93"/>
    <mergeCell ref="E94:E96"/>
    <mergeCell ref="F79:F96"/>
    <mergeCell ref="E101:E104"/>
    <mergeCell ref="E105:E108"/>
    <mergeCell ref="F101:F108"/>
    <mergeCell ref="E184:E186"/>
    <mergeCell ref="A187:A188"/>
    <mergeCell ref="E187:E188"/>
    <mergeCell ref="F181:F188"/>
    <mergeCell ref="E193:E196"/>
    <mergeCell ref="E198:E200"/>
    <mergeCell ref="F193:F200"/>
    <mergeCell ref="E153:E157"/>
    <mergeCell ref="E5:F10"/>
    <mergeCell ref="E158:E162"/>
    <mergeCell ref="E163:E165"/>
    <mergeCell ref="E166:E168"/>
    <mergeCell ref="F153:F168"/>
    <mergeCell ref="E173:E176"/>
    <mergeCell ref="F173:F176"/>
    <mergeCell ref="E181:E183"/>
    <mergeCell ref="E171:E172"/>
    <mergeCell ref="F171:F172"/>
    <mergeCell ref="E179:E180"/>
    <mergeCell ref="F179:F180"/>
    <mergeCell ref="E191:E192"/>
    <mergeCell ref="F191:F192"/>
    <mergeCell ref="E67:E69"/>
    <mergeCell ref="E70:E72"/>
  </mergeCells>
  <conditionalFormatting sqref="C33:C48 C51 C74 C79:C88 C90:C96 C107:C108 C124:C126 C139:C148 C173:C176 C154:C166 C168 C54:C58 C63:C72 C101:C105 C113:C122 C131:C137 C181:C183 C30:C31 C60 C76 C98 C110 C128 C178 C170 C14:C28">
    <cfRule type="cellIs" dxfId="16" priority="70" stopIfTrue="1" operator="equal">
      <formula>1</formula>
    </cfRule>
  </conditionalFormatting>
  <conditionalFormatting sqref="C52">
    <cfRule type="cellIs" dxfId="15" priority="54" stopIfTrue="1" operator="equal">
      <formula>1</formula>
    </cfRule>
  </conditionalFormatting>
  <conditionalFormatting sqref="C61">
    <cfRule type="cellIs" dxfId="14" priority="52" stopIfTrue="1" operator="equal">
      <formula>1</formula>
    </cfRule>
  </conditionalFormatting>
  <conditionalFormatting sqref="C12">
    <cfRule type="colorScale" priority="71">
      <colorScale>
        <cfvo type="min"/>
        <cfvo type="percentile" val="50"/>
        <cfvo type="max"/>
        <color theme="2" tint="-9.9978637043366805E-2"/>
        <color theme="6"/>
        <color rgb="FF008000"/>
      </colorScale>
    </cfRule>
  </conditionalFormatting>
  <conditionalFormatting sqref="C31">
    <cfRule type="colorScale" priority="72">
      <colorScale>
        <cfvo type="min"/>
        <cfvo type="percentile" val="50"/>
        <cfvo type="max"/>
        <color theme="2" tint="-9.9978637043366805E-2"/>
        <color theme="6"/>
        <color rgb="FF008000"/>
      </colorScale>
    </cfRule>
  </conditionalFormatting>
  <conditionalFormatting sqref="C49">
    <cfRule type="colorScale" priority="73">
      <colorScale>
        <cfvo type="min"/>
        <cfvo type="percentile" val="50"/>
        <cfvo type="max"/>
        <color theme="2" tint="-9.9978637043366805E-2"/>
        <color theme="6"/>
        <color rgb="FF008000"/>
      </colorScale>
    </cfRule>
  </conditionalFormatting>
  <conditionalFormatting sqref="C73">
    <cfRule type="colorScale" priority="74">
      <colorScale>
        <cfvo type="min"/>
        <cfvo type="percentile" val="50"/>
        <cfvo type="max"/>
        <color theme="2" tint="-9.9978637043366805E-2"/>
        <color theme="6"/>
        <color rgb="FF008000"/>
      </colorScale>
    </cfRule>
  </conditionalFormatting>
  <conditionalFormatting sqref="C89">
    <cfRule type="colorScale" priority="75">
      <colorScale>
        <cfvo type="min"/>
        <cfvo type="percentile" val="50"/>
        <cfvo type="max"/>
        <color theme="2" tint="-9.9978637043366805E-2"/>
        <color theme="6"/>
        <color rgb="FF008000"/>
      </colorScale>
    </cfRule>
  </conditionalFormatting>
  <conditionalFormatting sqref="C106">
    <cfRule type="colorScale" priority="76">
      <colorScale>
        <cfvo type="min"/>
        <cfvo type="percentile" val="50"/>
        <cfvo type="max"/>
        <color theme="2" tint="-9.9978637043366805E-2"/>
        <color theme="6"/>
        <color rgb="FF008000"/>
      </colorScale>
    </cfRule>
  </conditionalFormatting>
  <conditionalFormatting sqref="C123">
    <cfRule type="colorScale" priority="77">
      <colorScale>
        <cfvo type="min"/>
        <cfvo type="percentile" val="50"/>
        <cfvo type="max"/>
        <color theme="2" tint="-9.9978637043366805E-2"/>
        <color theme="6"/>
        <color rgb="FF008000"/>
      </colorScale>
    </cfRule>
  </conditionalFormatting>
  <conditionalFormatting sqref="C138">
    <cfRule type="colorScale" priority="78">
      <colorScale>
        <cfvo type="min"/>
        <cfvo type="percentile" val="50"/>
        <cfvo type="max"/>
        <color theme="2" tint="-9.9978637043366805E-2"/>
        <color theme="6"/>
        <color rgb="FF008000"/>
      </colorScale>
    </cfRule>
  </conditionalFormatting>
  <conditionalFormatting sqref="C150">
    <cfRule type="colorScale" priority="79">
      <colorScale>
        <cfvo type="min"/>
        <cfvo type="percentile" val="50"/>
        <cfvo type="max"/>
        <color theme="2" tint="-9.9978637043366805E-2"/>
        <color theme="6"/>
        <color rgb="FF008000"/>
      </colorScale>
    </cfRule>
  </conditionalFormatting>
  <conditionalFormatting sqref="C153">
    <cfRule type="colorScale" priority="80">
      <colorScale>
        <cfvo type="min"/>
        <cfvo type="percentile" val="50"/>
        <cfvo type="max"/>
        <color theme="2" tint="-9.9978637043366805E-2"/>
        <color theme="6"/>
        <color rgb="FF008000"/>
      </colorScale>
    </cfRule>
  </conditionalFormatting>
  <conditionalFormatting sqref="C167">
    <cfRule type="colorScale" priority="81">
      <colorScale>
        <cfvo type="min"/>
        <cfvo type="percentile" val="50"/>
        <cfvo type="max"/>
        <color theme="2" tint="-9.9978637043366805E-2"/>
        <color theme="6"/>
        <color rgb="FF008000"/>
      </colorScale>
    </cfRule>
  </conditionalFormatting>
  <conditionalFormatting sqref="C52">
    <cfRule type="colorScale" priority="82">
      <colorScale>
        <cfvo type="min"/>
        <cfvo type="percentile" val="50"/>
        <cfvo type="max"/>
        <color theme="2" tint="-9.9978637043366805E-2"/>
        <color theme="6"/>
        <color rgb="FF008000"/>
      </colorScale>
    </cfRule>
  </conditionalFormatting>
  <conditionalFormatting sqref="C61">
    <cfRule type="colorScale" priority="83">
      <colorScale>
        <cfvo type="min"/>
        <cfvo type="percentile" val="50"/>
        <cfvo type="max"/>
        <color theme="2" tint="-9.9978637043366805E-2"/>
        <color theme="6"/>
        <color rgb="FF008000"/>
      </colorScale>
    </cfRule>
  </conditionalFormatting>
  <conditionalFormatting sqref="C77">
    <cfRule type="cellIs" dxfId="13" priority="17" stopIfTrue="1" operator="equal">
      <formula>1</formula>
    </cfRule>
  </conditionalFormatting>
  <conditionalFormatting sqref="C77">
    <cfRule type="colorScale" priority="18">
      <colorScale>
        <cfvo type="min"/>
        <cfvo type="percentile" val="50"/>
        <cfvo type="max"/>
        <color theme="2" tint="-9.9978637043366805E-2"/>
        <color theme="6"/>
        <color rgb="FF008000"/>
      </colorScale>
    </cfRule>
  </conditionalFormatting>
  <conditionalFormatting sqref="C99">
    <cfRule type="cellIs" dxfId="12" priority="15" stopIfTrue="1" operator="equal">
      <formula>1</formula>
    </cfRule>
  </conditionalFormatting>
  <conditionalFormatting sqref="C99">
    <cfRule type="colorScale" priority="16">
      <colorScale>
        <cfvo type="min"/>
        <cfvo type="percentile" val="50"/>
        <cfvo type="max"/>
        <color theme="2" tint="-9.9978637043366805E-2"/>
        <color theme="6"/>
        <color rgb="FF008000"/>
      </colorScale>
    </cfRule>
  </conditionalFormatting>
  <conditionalFormatting sqref="C111">
    <cfRule type="cellIs" dxfId="11" priority="13" stopIfTrue="1" operator="equal">
      <formula>1</formula>
    </cfRule>
  </conditionalFormatting>
  <conditionalFormatting sqref="C111">
    <cfRule type="colorScale" priority="14">
      <colorScale>
        <cfvo type="min"/>
        <cfvo type="percentile" val="50"/>
        <cfvo type="max"/>
        <color theme="2" tint="-9.9978637043366805E-2"/>
        <color theme="6"/>
        <color rgb="FF008000"/>
      </colorScale>
    </cfRule>
  </conditionalFormatting>
  <conditionalFormatting sqref="C129">
    <cfRule type="cellIs" dxfId="10" priority="11" stopIfTrue="1" operator="equal">
      <formula>1</formula>
    </cfRule>
  </conditionalFormatting>
  <conditionalFormatting sqref="C129">
    <cfRule type="colorScale" priority="12">
      <colorScale>
        <cfvo type="min"/>
        <cfvo type="percentile" val="50"/>
        <cfvo type="max"/>
        <color theme="2" tint="-9.9978637043366805E-2"/>
        <color theme="6"/>
        <color rgb="FF008000"/>
      </colorScale>
    </cfRule>
  </conditionalFormatting>
  <conditionalFormatting sqref="C151">
    <cfRule type="cellIs" dxfId="9" priority="9" stopIfTrue="1" operator="equal">
      <formula>1</formula>
    </cfRule>
  </conditionalFormatting>
  <conditionalFormatting sqref="C151">
    <cfRule type="colorScale" priority="10">
      <colorScale>
        <cfvo type="min"/>
        <cfvo type="percentile" val="50"/>
        <cfvo type="max"/>
        <color theme="2" tint="-9.9978637043366805E-2"/>
        <color theme="6"/>
        <color rgb="FF008000"/>
      </colorScale>
    </cfRule>
  </conditionalFormatting>
  <conditionalFormatting sqref="C171">
    <cfRule type="cellIs" dxfId="8" priority="7" stopIfTrue="1" operator="equal">
      <formula>1</formula>
    </cfRule>
  </conditionalFormatting>
  <conditionalFormatting sqref="C171">
    <cfRule type="colorScale" priority="8">
      <colorScale>
        <cfvo type="min"/>
        <cfvo type="percentile" val="50"/>
        <cfvo type="max"/>
        <color theme="2" tint="-9.9978637043366805E-2"/>
        <color theme="6"/>
        <color rgb="FF008000"/>
      </colorScale>
    </cfRule>
  </conditionalFormatting>
  <conditionalFormatting sqref="C191">
    <cfRule type="cellIs" dxfId="7" priority="5" stopIfTrue="1" operator="equal">
      <formula>1</formula>
    </cfRule>
  </conditionalFormatting>
  <conditionalFormatting sqref="C191">
    <cfRule type="colorScale" priority="6">
      <colorScale>
        <cfvo type="min"/>
        <cfvo type="percentile" val="50"/>
        <cfvo type="max"/>
        <color theme="2" tint="-9.9978637043366805E-2"/>
        <color theme="6"/>
        <color rgb="FF008000"/>
      </colorScale>
    </cfRule>
  </conditionalFormatting>
  <conditionalFormatting sqref="C179">
    <cfRule type="cellIs" dxfId="6" priority="3" stopIfTrue="1" operator="equal">
      <formula>1</formula>
    </cfRule>
  </conditionalFormatting>
  <conditionalFormatting sqref="C179">
    <cfRule type="colorScale" priority="4">
      <colorScale>
        <cfvo type="min"/>
        <cfvo type="percentile" val="50"/>
        <cfvo type="max"/>
        <color theme="2" tint="-9.9978637043366805E-2"/>
        <color theme="6"/>
        <color rgb="FF008000"/>
      </colorScale>
    </cfRule>
  </conditionalFormatting>
  <conditionalFormatting sqref="C184:C186">
    <cfRule type="cellIs" dxfId="5" priority="2" stopIfTrue="1" operator="equal">
      <formula>1</formula>
    </cfRule>
  </conditionalFormatting>
  <conditionalFormatting sqref="C187:C188">
    <cfRule type="cellIs" dxfId="4" priority="1" stopIfTrue="1" operator="equal">
      <formula>1</formula>
    </cfRule>
  </conditionalFormatting>
  <dataValidations count="2">
    <dataValidation type="list" showInputMessage="1" showErrorMessage="1" sqref="C33:C49 C54:C58 C14:C28 C63:C74" xr:uid="{00000000-0002-0000-0100-000000000000}">
      <formula1>$A$7:$A$10</formula1>
    </dataValidation>
    <dataValidation type="list" allowBlank="1" showInputMessage="1" showErrorMessage="1" sqref="C79:C96 C101:C108 C113:C126 C131:C148 C153:C168 C173 C181:C188 C193:C200 C174:C176" xr:uid="{00000000-0002-0000-0100-000001000000}">
      <formula1>$A$7:$A$10</formula1>
    </dataValidation>
  </dataValidations>
  <pageMargins left="0.70000004768371582" right="0.70000004768371582" top="0.75" bottom="0.75" header="0.30000001192092896" footer="0.30000001192092896"/>
  <pageSetup paperSize="9" orientation="portrait" useFirstPageNumber="1"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election activeCell="A16" sqref="A16"/>
    </sheetView>
  </sheetViews>
  <sheetFormatPr defaultRowHeight="13.9"/>
  <cols>
    <col min="1" max="1" width="137.375" style="63" customWidth="1"/>
  </cols>
  <sheetData>
    <row r="1" spans="1:1">
      <c r="A1" s="61" t="s">
        <v>257</v>
      </c>
    </row>
    <row r="2" spans="1:1" ht="29.25" customHeight="1">
      <c r="A2" s="62" t="s">
        <v>258</v>
      </c>
    </row>
    <row r="3" spans="1:1" ht="42.2" customHeight="1">
      <c r="A3" s="62" t="s">
        <v>259</v>
      </c>
    </row>
    <row r="4" spans="1:1" ht="35.450000000000003" customHeight="1">
      <c r="A4" s="62" t="s">
        <v>260</v>
      </c>
    </row>
    <row r="5" spans="1:1" ht="26.45" customHeight="1">
      <c r="A5" s="62" t="s">
        <v>261</v>
      </c>
    </row>
    <row r="6" spans="1:1" ht="38.85" customHeight="1">
      <c r="A6" s="62" t="s">
        <v>262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3"/>
  <sheetViews>
    <sheetView workbookViewId="0">
      <selection activeCell="B2" sqref="B2"/>
    </sheetView>
  </sheetViews>
  <sheetFormatPr defaultRowHeight="13.9"/>
  <cols>
    <col min="1" max="1" width="42.5" customWidth="1"/>
    <col min="3" max="3" width="162.375" customWidth="1"/>
  </cols>
  <sheetData>
    <row r="1" spans="1:3">
      <c r="A1" s="7" t="s">
        <v>263</v>
      </c>
      <c r="B1" s="8" t="s">
        <v>264</v>
      </c>
      <c r="C1" s="9" t="s">
        <v>265</v>
      </c>
    </row>
    <row r="2" spans="1:3" ht="110.45">
      <c r="A2" s="3" t="str">
        <f>'Resilience Check'!A12:B12</f>
        <v>Organisational Planning and Management</v>
      </c>
      <c r="B2" s="4">
        <f>'Resilience Check'!F14</f>
        <v>0</v>
      </c>
      <c r="C2" s="5" t="str">
        <f>'Resilience Check'!A29</f>
        <v xml:space="preserve">Key takeaways from the Organisational Planning and Management theme:
</v>
      </c>
    </row>
    <row r="3" spans="1:3" ht="14.1" customHeight="1">
      <c r="A3" s="3" t="str">
        <f>'Resilience Check'!A31:B31</f>
        <v>Crisis preparation and response</v>
      </c>
      <c r="B3" s="6">
        <f>'Resilience Check'!F33</f>
        <v>0</v>
      </c>
      <c r="C3" s="5" t="str">
        <f>'Resilience Check'!A50</f>
        <v xml:space="preserve">Key takeaways from the Organisational Resilience theme:
</v>
      </c>
    </row>
    <row r="4" spans="1:3" ht="41.45">
      <c r="A4" s="3" t="str">
        <f>'Resilience Check'!A52:B52</f>
        <v>Leadership and Management</v>
      </c>
      <c r="B4" s="6">
        <f>'Resilience Check'!F54</f>
        <v>0</v>
      </c>
      <c r="C4" s="5" t="str">
        <f>'Resilience Check'!A59</f>
        <v xml:space="preserve">Key takeaways from the Leadership and Management theme:
</v>
      </c>
    </row>
    <row r="5" spans="1:3" ht="69">
      <c r="A5" s="3" t="str">
        <f>'Resilience Check'!A61:B61</f>
        <v>Governance</v>
      </c>
      <c r="B5" s="6">
        <f>'Resilience Check'!F63</f>
        <v>0</v>
      </c>
      <c r="C5" s="5" t="str">
        <f>'Resilience Check'!A75</f>
        <v xml:space="preserve">Key takeaways from the Governance theme:
</v>
      </c>
    </row>
    <row r="6" spans="1:3" ht="69">
      <c r="A6" s="3" t="str">
        <f>'Resilience Check'!A77:B77</f>
        <v>Human Resources and Volunteer Management</v>
      </c>
      <c r="B6" s="6">
        <f>'Resilience Check'!F79</f>
        <v>0</v>
      </c>
      <c r="C6" s="5" t="str">
        <f>'Resilience Check'!A97</f>
        <v xml:space="preserve">Key takeaways from the Human Resources and Volunteer Management theme:
</v>
      </c>
    </row>
    <row r="7" spans="1:3" ht="41.45">
      <c r="A7" s="3" t="str">
        <f>'Resilience Check'!A99:B99</f>
        <v>Internal Communications</v>
      </c>
      <c r="B7" s="6">
        <f>'Resilience Check'!F101</f>
        <v>0</v>
      </c>
      <c r="C7" s="5" t="str">
        <f>'Resilience Check'!A109</f>
        <v xml:space="preserve">Key takeaways from the Internal Communications theme:
</v>
      </c>
    </row>
    <row r="8" spans="1:3" ht="96.6">
      <c r="A8" s="3" t="str">
        <f>'Resilience Check'!A111:B111</f>
        <v>Funding</v>
      </c>
      <c r="B8" s="6">
        <f>'Resilience Check'!F113</f>
        <v>0</v>
      </c>
      <c r="C8" s="5" t="str">
        <f>'Resilience Check'!A127</f>
        <v xml:space="preserve">Key takeaways from the Funding theme:
</v>
      </c>
    </row>
    <row r="9" spans="1:3" ht="27.6">
      <c r="A9" s="3" t="str">
        <f>'Resilience Check'!A129:B129</f>
        <v>Finance Management</v>
      </c>
      <c r="B9" s="6">
        <f>'Resilience Check'!F131</f>
        <v>0</v>
      </c>
      <c r="C9" s="5" t="str">
        <f>'Resilience Check'!A149</f>
        <v xml:space="preserve">Key takeaways from the Finance Management theme:
</v>
      </c>
    </row>
    <row r="10" spans="1:3" ht="55.15">
      <c r="A10" s="3" t="str">
        <f>'Resilience Check'!A151:B151</f>
        <v>Project Lifecycle</v>
      </c>
      <c r="B10" s="6">
        <f>'Resilience Check'!F153</f>
        <v>0</v>
      </c>
      <c r="C10" s="5" t="str">
        <f>'Resilience Check'!A169</f>
        <v>Key takeaways from the Project Lifecycle theme:
A project manager is needed
Lack resources and staff and this affects implementation and monitoring 
Informal process for getting inputs from stakeholders</v>
      </c>
    </row>
    <row r="11" spans="1:3" ht="27.6">
      <c r="A11" s="3" t="str">
        <f>'Resilience Check'!A171:B171</f>
        <v>Organisational Learning</v>
      </c>
      <c r="B11" s="6">
        <f>'Resilience Check'!F173</f>
        <v>0</v>
      </c>
      <c r="C11" s="5" t="str">
        <f>'Resilience Check'!A177</f>
        <v>Key takeaways from the Organisational Learning theme:
This is an area that can be improved as the situation stabilises and improving empowerment and a culture of learning - there is a fair amount of space to develop but this can be imporved</v>
      </c>
    </row>
    <row r="12" spans="1:3">
      <c r="A12" s="3" t="str">
        <f>'Resilience Check'!A179:B179</f>
        <v>External Communications</v>
      </c>
      <c r="B12" s="6">
        <f>'Resilience Check'!F181</f>
        <v>0</v>
      </c>
      <c r="C12" s="5" t="str">
        <f>'Resilience Check'!A189</f>
        <v>Key takeaways from the External Communications theme:</v>
      </c>
    </row>
    <row r="13" spans="1:3" ht="41.45">
      <c r="A13" s="3" t="str">
        <f>'Resilience Check'!A191:B191</f>
        <v>Partnerships and Networks</v>
      </c>
      <c r="B13" s="6">
        <f>'Resilience Check'!F193</f>
        <v>0</v>
      </c>
      <c r="C13" s="5" t="str">
        <f>'Resilience Check'!A201</f>
        <v xml:space="preserve">Key takeaways from the Partnerships and Networks  theme:
</v>
      </c>
    </row>
  </sheetData>
  <sheetProtection sheet="1" objects="1" scenarios="1" formatColumns="0" formatRows="0" insertColumns="0" insertRow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ullName xmlns="http://schemas.microsoft.com/sharepoint/v3" xsi:nil="true"/>
    <lcf76f155ced4ddcb4097134ff3c332f xmlns="2c0f8fcb-1f45-4bcc-965c-951d1902a4cf">
      <Terms xmlns="http://schemas.microsoft.com/office/infopath/2007/PartnerControls"/>
    </lcf76f155ced4ddcb4097134ff3c332f>
    <TaxCatchAll xmlns="5bc0285e-d98a-4166-8b94-4daf3a27d8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ACA6A683BD1B41913C9D7E371E86F1" ma:contentTypeVersion="16" ma:contentTypeDescription="Create a new document." ma:contentTypeScope="" ma:versionID="e7b3f4bcad34bb9bbb5c3c8e8bedd84a">
  <xsd:schema xmlns:xsd="http://www.w3.org/2001/XMLSchema" xmlns:xs="http://www.w3.org/2001/XMLSchema" xmlns:p="http://schemas.microsoft.com/office/2006/metadata/properties" xmlns:ns1="http://schemas.microsoft.com/sharepoint/v3" xmlns:ns2="2c0f8fcb-1f45-4bcc-965c-951d1902a4cf" xmlns:ns3="dc9028d0-f0cd-4261-89dd-b983541b71e9" xmlns:ns4="5bc0285e-d98a-4166-8b94-4daf3a27d871" targetNamespace="http://schemas.microsoft.com/office/2006/metadata/properties" ma:root="true" ma:fieldsID="1ddbb7d989cd858eec39324e50cf26ba" ns1:_="" ns2:_="" ns3:_="" ns4:_="">
    <xsd:import namespace="http://schemas.microsoft.com/sharepoint/v3"/>
    <xsd:import namespace="2c0f8fcb-1f45-4bcc-965c-951d1902a4cf"/>
    <xsd:import namespace="dc9028d0-f0cd-4261-89dd-b983541b71e9"/>
    <xsd:import namespace="5bc0285e-d98a-4166-8b94-4daf3a27d871"/>
    <xsd:element name="properties">
      <xsd:complexType>
        <xsd:sequence>
          <xsd:element name="documentManagement">
            <xsd:complexType>
              <xsd:all>
                <xsd:element ref="ns1:FullName" minOccurs="0"/>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ullName" ma:index="8" nillable="true" ma:displayName="Full Name" ma:internalName="Full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0f8fcb-1f45-4bcc-965c-951d1902a4cf"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65aed29-76fb-43aa-b3f4-9c22e09c32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c9028d0-f0cd-4261-89dd-b983541b71e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c0285e-d98a-4166-8b94-4daf3a27d87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3d2676c-07c6-472e-bec8-5219843e1a8e}" ma:internalName="TaxCatchAll" ma:showField="CatchAllData" ma:web="5bc0285e-d98a-4166-8b94-4daf3a27d8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02010D-0DDB-4ED3-A110-4A01890216C8}"/>
</file>

<file path=customXml/itemProps2.xml><?xml version="1.0" encoding="utf-8"?>
<ds:datastoreItem xmlns:ds="http://schemas.openxmlformats.org/officeDocument/2006/customXml" ds:itemID="{3558B0A6-AD84-4649-82E5-AA57064CDFFC}"/>
</file>

<file path=customXml/itemProps3.xml><?xml version="1.0" encoding="utf-8"?>
<ds:datastoreItem xmlns:ds="http://schemas.openxmlformats.org/officeDocument/2006/customXml" ds:itemID="{3E633338-E659-415D-9470-AABE0775AE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Calcada</dc:creator>
  <cp:keywords/>
  <dc:description/>
  <cp:lastModifiedBy>Jake Burton</cp:lastModifiedBy>
  <cp:revision/>
  <dcterms:created xsi:type="dcterms:W3CDTF">2014-05-28T12:28:09Z</dcterms:created>
  <dcterms:modified xsi:type="dcterms:W3CDTF">2022-07-18T08:19:53Z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0x010100B7ACA6A683BD1B41913C9D7E371E86F1</vt:lpwstr>
  </property>
  <property fmtid="{D5CDD505-2E9C-101B-9397-08002B2CF9AE}" pid="3" name="MediaServiceImageTags">
    <vt:lpwstr/>
  </property>
</Properties>
</file>